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AROLG7510\Documents\AUDITORIAS\2017 SEVAC\2019 1\"/>
    </mc:Choice>
  </mc:AlternateContent>
  <bookViews>
    <workbookView xWindow="0" yWindow="0" windowWidth="23040" windowHeight="8532" firstSheet="2" activeTab="2"/>
  </bookViews>
  <sheets>
    <sheet name="CUENTA" sheetId="5" state="hidden" r:id="rId1"/>
    <sheet name="CUENTA (2)" sheetId="13" state="hidden" r:id="rId2"/>
    <sheet name="ING. 2018" sheetId="14" r:id="rId3"/>
    <sheet name="D.1.1" sheetId="15" r:id="rId4"/>
    <sheet name="Hoja3" sheetId="16" r:id="rId5"/>
    <sheet name="D.1.2" sheetId="17" r:id="rId6"/>
    <sheet name="Hoja1" sheetId="18" r:id="rId7"/>
    <sheet name="NOMBRE FONDOS" sheetId="12" state="hidden" r:id="rId8"/>
    <sheet name="Ramo 33 2018" sheetId="6" state="hidden" r:id="rId9"/>
    <sheet name="programas 2018" sheetId="10" state="hidden" r:id="rId10"/>
    <sheet name="Hoja2" sheetId="11" state="hidden" r:id="rId11"/>
  </sheets>
  <definedNames>
    <definedName name="_xlnm._FilterDatabase" localSheetId="0" hidden="1">CUENTA!$A$1:$AG$189</definedName>
    <definedName name="_xlnm._FilterDatabase" localSheetId="1" hidden="1">'CUENTA (2)'!$A$1:$AG$154</definedName>
    <definedName name="_xlnm._FilterDatabase" localSheetId="5" hidden="1">D.1.2!$A$3:$J$75</definedName>
    <definedName name="_xlnm._FilterDatabase" localSheetId="2" hidden="1">'ING. 2018'!$A$6:$AI$124</definedName>
    <definedName name="_xlnm._FilterDatabase" localSheetId="9" hidden="1">'programas 2018'!$A$6:$Y$132</definedName>
    <definedName name="_xlnm._FilterDatabase" localSheetId="8" hidden="1">'Ramo 33 2018'!$A$1:$Y$66</definedName>
    <definedName name="_xlnm.Print_Area" localSheetId="0">CUENTA!$A$1:$X$153</definedName>
    <definedName name="_xlnm.Print_Area" localSheetId="1">'CUENTA (2)'!$A$1:$X$118</definedName>
    <definedName name="_xlnm.Print_Area" localSheetId="2">'ING. 2018'!$A$1:$T$118</definedName>
    <definedName name="_xlnm.Print_Area" localSheetId="9">'programas 2018'!$A$1:$T$146</definedName>
    <definedName name="_xlnm.Print_Area" localSheetId="8">'Ramo 33 2018'!$B$1:$U$66</definedName>
    <definedName name="_xlnm.Print_Titles" localSheetId="0">CUENTA!$A:$A,CUENTA!$6:$6</definedName>
    <definedName name="_xlnm.Print_Titles" localSheetId="1">'CUENTA (2)'!$A:$A,'CUENTA (2)'!$6:$6</definedName>
    <definedName name="_xlnm.Print_Titles" localSheetId="2">'ING. 2018'!$A:$A,'ING. 2018'!$6:$6</definedName>
    <definedName name="_xlnm.Print_Titles" localSheetId="9">'programas 2018'!$1:$6</definedName>
    <definedName name="_xlnm.Print_Titles" localSheetId="8">'Ramo 33 2018'!$1:$6</definedName>
  </definedNames>
  <calcPr calcId="162913"/>
</workbook>
</file>

<file path=xl/calcChain.xml><?xml version="1.0" encoding="utf-8"?>
<calcChain xmlns="http://schemas.openxmlformats.org/spreadsheetml/2006/main">
  <c r="D42" i="17" l="1"/>
  <c r="D32" i="17"/>
  <c r="D22" i="17"/>
  <c r="D12" i="17"/>
  <c r="D4" i="17"/>
  <c r="D3" i="17" s="1"/>
  <c r="D6" i="15" l="1"/>
  <c r="D14" i="15"/>
  <c r="D21" i="15"/>
  <c r="D19" i="15"/>
  <c r="D17" i="15"/>
  <c r="D12" i="15"/>
  <c r="D7" i="15"/>
  <c r="H9" i="14" l="1"/>
  <c r="H25" i="14"/>
  <c r="H27" i="14"/>
  <c r="H54" i="14"/>
  <c r="H89" i="14"/>
  <c r="H59" i="14"/>
  <c r="H100" i="14"/>
  <c r="H114" i="14"/>
  <c r="H112" i="14"/>
  <c r="J27" i="14" l="1"/>
  <c r="I27" i="14"/>
  <c r="K53" i="14"/>
  <c r="K29" i="14"/>
  <c r="K31" i="14"/>
  <c r="K32" i="14"/>
  <c r="K33" i="14"/>
  <c r="K34" i="14"/>
  <c r="K35" i="14"/>
  <c r="K36" i="14"/>
  <c r="K37" i="14"/>
  <c r="K38" i="14"/>
  <c r="K39" i="14"/>
  <c r="K40" i="14"/>
  <c r="K41" i="14"/>
  <c r="K42" i="14"/>
  <c r="K43" i="14"/>
  <c r="K44" i="14"/>
  <c r="K45" i="14"/>
  <c r="K46" i="14"/>
  <c r="K47" i="14"/>
  <c r="K48" i="14"/>
  <c r="K49" i="14"/>
  <c r="K50" i="14"/>
  <c r="K51" i="14"/>
  <c r="K52" i="14"/>
  <c r="K26" i="14"/>
  <c r="S59" i="14"/>
  <c r="S58" i="14" s="1"/>
  <c r="R59" i="14"/>
  <c r="R58" i="14" s="1"/>
  <c r="P59" i="14"/>
  <c r="P58" i="14" s="1"/>
  <c r="O59" i="14"/>
  <c r="O58" i="14" s="1"/>
  <c r="M59" i="14"/>
  <c r="M58" i="14" s="1"/>
  <c r="L59" i="14"/>
  <c r="L58" i="14" s="1"/>
  <c r="J59" i="14"/>
  <c r="J58" i="14" s="1"/>
  <c r="I59" i="14"/>
  <c r="I58" i="14" s="1"/>
  <c r="AG119" i="14" l="1"/>
  <c r="V118" i="14"/>
  <c r="K118" i="14"/>
  <c r="N118" i="14" s="1"/>
  <c r="Q118" i="14" s="1"/>
  <c r="T118" i="14" s="1"/>
  <c r="V117" i="14"/>
  <c r="K117" i="14"/>
  <c r="S116" i="14"/>
  <c r="R116" i="14"/>
  <c r="P116" i="14"/>
  <c r="O116" i="14"/>
  <c r="M116" i="14"/>
  <c r="L116" i="14"/>
  <c r="J116" i="14"/>
  <c r="I116" i="14"/>
  <c r="H116" i="14"/>
  <c r="W115" i="14"/>
  <c r="X115" i="14" s="1"/>
  <c r="Y115" i="14" s="1"/>
  <c r="Z115" i="14" s="1"/>
  <c r="AA115" i="14" s="1"/>
  <c r="AB115" i="14" s="1"/>
  <c r="AC115" i="14" s="1"/>
  <c r="AD115" i="14" s="1"/>
  <c r="AE115" i="14" s="1"/>
  <c r="AF115" i="14" s="1"/>
  <c r="K115" i="14"/>
  <c r="S114" i="14"/>
  <c r="R114" i="14"/>
  <c r="P114" i="14"/>
  <c r="O114" i="14"/>
  <c r="M114" i="14"/>
  <c r="L114" i="14"/>
  <c r="J114" i="14"/>
  <c r="I114" i="14"/>
  <c r="W113" i="14"/>
  <c r="X113" i="14" s="1"/>
  <c r="K113" i="14"/>
  <c r="N113" i="14" s="1"/>
  <c r="Q113" i="14" s="1"/>
  <c r="S112" i="14"/>
  <c r="R112" i="14"/>
  <c r="P112" i="14"/>
  <c r="O112" i="14"/>
  <c r="M112" i="14"/>
  <c r="L112" i="14"/>
  <c r="J112" i="14"/>
  <c r="I112" i="14"/>
  <c r="H111" i="14"/>
  <c r="V110" i="14"/>
  <c r="K110" i="14"/>
  <c r="N110" i="14" s="1"/>
  <c r="Q110" i="14" s="1"/>
  <c r="T110" i="14" s="1"/>
  <c r="V109" i="14"/>
  <c r="W109" i="14" s="1"/>
  <c r="K109" i="14"/>
  <c r="N109" i="14" s="1"/>
  <c r="Q109" i="14" s="1"/>
  <c r="T109" i="14" s="1"/>
  <c r="V108" i="14"/>
  <c r="W108" i="14" s="1"/>
  <c r="K108" i="14"/>
  <c r="N108" i="14" s="1"/>
  <c r="Q108" i="14" s="1"/>
  <c r="T108" i="14" s="1"/>
  <c r="V107" i="14"/>
  <c r="W107" i="14" s="1"/>
  <c r="X107" i="14" s="1"/>
  <c r="Y107" i="14" s="1"/>
  <c r="K107" i="14"/>
  <c r="N107" i="14" s="1"/>
  <c r="Q107" i="14" s="1"/>
  <c r="T107" i="14" s="1"/>
  <c r="V106" i="14"/>
  <c r="K106" i="14"/>
  <c r="N106" i="14" s="1"/>
  <c r="Q106" i="14" s="1"/>
  <c r="T106" i="14" s="1"/>
  <c r="V105" i="14"/>
  <c r="W105" i="14" s="1"/>
  <c r="K105" i="14"/>
  <c r="N105" i="14" s="1"/>
  <c r="Q105" i="14" s="1"/>
  <c r="T105" i="14" s="1"/>
  <c r="V104" i="14"/>
  <c r="W104" i="14" s="1"/>
  <c r="X104" i="14" s="1"/>
  <c r="Y104" i="14" s="1"/>
  <c r="Z104" i="14" s="1"/>
  <c r="AA104" i="14" s="1"/>
  <c r="AB104" i="14" s="1"/>
  <c r="AC104" i="14" s="1"/>
  <c r="AD104" i="14" s="1"/>
  <c r="AE104" i="14" s="1"/>
  <c r="AF104" i="14" s="1"/>
  <c r="K104" i="14"/>
  <c r="N104" i="14" s="1"/>
  <c r="Q104" i="14" s="1"/>
  <c r="T104" i="14" s="1"/>
  <c r="V103" i="14"/>
  <c r="W103" i="14" s="1"/>
  <c r="K103" i="14"/>
  <c r="N103" i="14" s="1"/>
  <c r="Q103" i="14" s="1"/>
  <c r="T103" i="14" s="1"/>
  <c r="V102" i="14"/>
  <c r="K102" i="14"/>
  <c r="N102" i="14" s="1"/>
  <c r="Q102" i="14" s="1"/>
  <c r="T102" i="14" s="1"/>
  <c r="V101" i="14"/>
  <c r="W101" i="14" s="1"/>
  <c r="K101" i="14"/>
  <c r="N101" i="14" s="1"/>
  <c r="S100" i="14"/>
  <c r="S99" i="14" s="1"/>
  <c r="R100" i="14"/>
  <c r="P100" i="14"/>
  <c r="O100" i="14"/>
  <c r="M100" i="14"/>
  <c r="M99" i="14" s="1"/>
  <c r="L100" i="14"/>
  <c r="J100" i="14"/>
  <c r="I100" i="14"/>
  <c r="V98" i="14"/>
  <c r="K98" i="14"/>
  <c r="N98" i="14" s="1"/>
  <c r="Q98" i="14" s="1"/>
  <c r="T98" i="14" s="1"/>
  <c r="V97" i="14"/>
  <c r="W97" i="14" s="1"/>
  <c r="K97" i="14"/>
  <c r="N97" i="14" s="1"/>
  <c r="Q97" i="14" s="1"/>
  <c r="T97" i="14" s="1"/>
  <c r="V96" i="14"/>
  <c r="W96" i="14" s="1"/>
  <c r="K96" i="14"/>
  <c r="N96" i="14" s="1"/>
  <c r="Q96" i="14" s="1"/>
  <c r="T96" i="14" s="1"/>
  <c r="V95" i="14"/>
  <c r="W95" i="14" s="1"/>
  <c r="X95" i="14" s="1"/>
  <c r="Y95" i="14" s="1"/>
  <c r="K95" i="14"/>
  <c r="N95" i="14" s="1"/>
  <c r="Q95" i="14" s="1"/>
  <c r="T95" i="14" s="1"/>
  <c r="V94" i="14"/>
  <c r="K94" i="14"/>
  <c r="N94" i="14" s="1"/>
  <c r="Q94" i="14" s="1"/>
  <c r="T94" i="14" s="1"/>
  <c r="V93" i="14"/>
  <c r="W93" i="14" s="1"/>
  <c r="X93" i="14" s="1"/>
  <c r="Y93" i="14" s="1"/>
  <c r="Z93" i="14" s="1"/>
  <c r="AA93" i="14" s="1"/>
  <c r="AB93" i="14" s="1"/>
  <c r="AC93" i="14" s="1"/>
  <c r="AD93" i="14" s="1"/>
  <c r="AE93" i="14" s="1"/>
  <c r="AF93" i="14" s="1"/>
  <c r="K93" i="14"/>
  <c r="N93" i="14" s="1"/>
  <c r="Q93" i="14" s="1"/>
  <c r="T93" i="14" s="1"/>
  <c r="V92" i="14"/>
  <c r="K92" i="14"/>
  <c r="N92" i="14" s="1"/>
  <c r="Q92" i="14" s="1"/>
  <c r="T92" i="14" s="1"/>
  <c r="V91" i="14"/>
  <c r="W91" i="14" s="1"/>
  <c r="K91" i="14"/>
  <c r="V90" i="14"/>
  <c r="W90" i="14" s="1"/>
  <c r="X90" i="14" s="1"/>
  <c r="Y90" i="14" s="1"/>
  <c r="Z90" i="14" s="1"/>
  <c r="AA90" i="14" s="1"/>
  <c r="AB90" i="14" s="1"/>
  <c r="AC90" i="14" s="1"/>
  <c r="AD90" i="14" s="1"/>
  <c r="AE90" i="14" s="1"/>
  <c r="AF90" i="14" s="1"/>
  <c r="K90" i="14"/>
  <c r="N90" i="14" s="1"/>
  <c r="Q90" i="14" s="1"/>
  <c r="S89" i="14"/>
  <c r="S88" i="14" s="1"/>
  <c r="R89" i="14"/>
  <c r="P89" i="14"/>
  <c r="P88" i="14" s="1"/>
  <c r="O89" i="14"/>
  <c r="O88" i="14" s="1"/>
  <c r="M89" i="14"/>
  <c r="M88" i="14" s="1"/>
  <c r="L89" i="14"/>
  <c r="L88" i="14" s="1"/>
  <c r="J89" i="14"/>
  <c r="I89" i="14"/>
  <c r="I88" i="14" s="1"/>
  <c r="H88" i="14"/>
  <c r="R88" i="14"/>
  <c r="J88" i="14"/>
  <c r="V87" i="14"/>
  <c r="W87" i="14" s="1"/>
  <c r="K87" i="14"/>
  <c r="N87" i="14" s="1"/>
  <c r="Q87" i="14" s="1"/>
  <c r="T87" i="14" s="1"/>
  <c r="V86" i="14"/>
  <c r="W86" i="14" s="1"/>
  <c r="X86" i="14" s="1"/>
  <c r="Y86" i="14" s="1"/>
  <c r="Z86" i="14" s="1"/>
  <c r="AA86" i="14" s="1"/>
  <c r="AB86" i="14" s="1"/>
  <c r="AC86" i="14" s="1"/>
  <c r="AD86" i="14" s="1"/>
  <c r="AE86" i="14" s="1"/>
  <c r="AF86" i="14" s="1"/>
  <c r="K86" i="14"/>
  <c r="N86" i="14" s="1"/>
  <c r="Q86" i="14" s="1"/>
  <c r="T86" i="14" s="1"/>
  <c r="V85" i="14"/>
  <c r="W85" i="14" s="1"/>
  <c r="X85" i="14" s="1"/>
  <c r="Y85" i="14" s="1"/>
  <c r="Z85" i="14" s="1"/>
  <c r="AA85" i="14" s="1"/>
  <c r="AB85" i="14" s="1"/>
  <c r="AC85" i="14" s="1"/>
  <c r="K85" i="14"/>
  <c r="N85" i="14" s="1"/>
  <c r="Q85" i="14" s="1"/>
  <c r="T85" i="14" s="1"/>
  <c r="V84" i="14"/>
  <c r="K84" i="14"/>
  <c r="N84" i="14" s="1"/>
  <c r="Q84" i="14" s="1"/>
  <c r="T84" i="14" s="1"/>
  <c r="V83" i="14"/>
  <c r="W83" i="14" s="1"/>
  <c r="X83" i="14" s="1"/>
  <c r="Y83" i="14" s="1"/>
  <c r="Z83" i="14" s="1"/>
  <c r="AA83" i="14" s="1"/>
  <c r="AB83" i="14" s="1"/>
  <c r="AC83" i="14" s="1"/>
  <c r="AD83" i="14" s="1"/>
  <c r="AE83" i="14" s="1"/>
  <c r="AF83" i="14" s="1"/>
  <c r="K83" i="14"/>
  <c r="N83" i="14" s="1"/>
  <c r="Q83" i="14" s="1"/>
  <c r="T83" i="14" s="1"/>
  <c r="V82" i="14"/>
  <c r="W82" i="14" s="1"/>
  <c r="K82" i="14"/>
  <c r="N82" i="14" s="1"/>
  <c r="Q82" i="14" s="1"/>
  <c r="T82" i="14" s="1"/>
  <c r="V81" i="14"/>
  <c r="W81" i="14" s="1"/>
  <c r="X81" i="14" s="1"/>
  <c r="Y81" i="14" s="1"/>
  <c r="Z81" i="14" s="1"/>
  <c r="AA81" i="14" s="1"/>
  <c r="AB81" i="14" s="1"/>
  <c r="AC81" i="14" s="1"/>
  <c r="AD81" i="14" s="1"/>
  <c r="AE81" i="14" s="1"/>
  <c r="AF81" i="14" s="1"/>
  <c r="K81" i="14"/>
  <c r="N81" i="14" s="1"/>
  <c r="Q81" i="14" s="1"/>
  <c r="T81" i="14" s="1"/>
  <c r="V80" i="14"/>
  <c r="K80" i="14"/>
  <c r="N80" i="14" s="1"/>
  <c r="Q80" i="14" s="1"/>
  <c r="T80" i="14" s="1"/>
  <c r="V79" i="14"/>
  <c r="W79" i="14" s="1"/>
  <c r="X79" i="14" s="1"/>
  <c r="Y79" i="14" s="1"/>
  <c r="Z79" i="14" s="1"/>
  <c r="AA79" i="14" s="1"/>
  <c r="AB79" i="14" s="1"/>
  <c r="AC79" i="14" s="1"/>
  <c r="AD79" i="14" s="1"/>
  <c r="AE79" i="14" s="1"/>
  <c r="AF79" i="14" s="1"/>
  <c r="K79" i="14"/>
  <c r="N79" i="14" s="1"/>
  <c r="Q79" i="14" s="1"/>
  <c r="T79" i="14" s="1"/>
  <c r="V78" i="14"/>
  <c r="W78" i="14" s="1"/>
  <c r="X78" i="14" s="1"/>
  <c r="Y78" i="14" s="1"/>
  <c r="Z78" i="14" s="1"/>
  <c r="AA78" i="14" s="1"/>
  <c r="AB78" i="14" s="1"/>
  <c r="AC78" i="14" s="1"/>
  <c r="AD78" i="14" s="1"/>
  <c r="AE78" i="14" s="1"/>
  <c r="AF78" i="14" s="1"/>
  <c r="K78" i="14"/>
  <c r="N78" i="14" s="1"/>
  <c r="Q78" i="14" s="1"/>
  <c r="T78" i="14" s="1"/>
  <c r="V77" i="14"/>
  <c r="W77" i="14" s="1"/>
  <c r="X77" i="14" s="1"/>
  <c r="Y77" i="14" s="1"/>
  <c r="K77" i="14"/>
  <c r="N77" i="14" s="1"/>
  <c r="Q77" i="14" s="1"/>
  <c r="T77" i="14" s="1"/>
  <c r="V76" i="14"/>
  <c r="K76" i="14"/>
  <c r="N76" i="14" s="1"/>
  <c r="Q76" i="14" s="1"/>
  <c r="T76" i="14" s="1"/>
  <c r="V75" i="14"/>
  <c r="K75" i="14"/>
  <c r="N75" i="14" s="1"/>
  <c r="Q75" i="14" s="1"/>
  <c r="T75" i="14" s="1"/>
  <c r="V74" i="14"/>
  <c r="W74" i="14" s="1"/>
  <c r="X74" i="14" s="1"/>
  <c r="Y74" i="14" s="1"/>
  <c r="Z74" i="14" s="1"/>
  <c r="AA74" i="14" s="1"/>
  <c r="AB74" i="14" s="1"/>
  <c r="AC74" i="14" s="1"/>
  <c r="AD74" i="14" s="1"/>
  <c r="AE74" i="14" s="1"/>
  <c r="AF74" i="14" s="1"/>
  <c r="K74" i="14"/>
  <c r="N74" i="14" s="1"/>
  <c r="Q74" i="14" s="1"/>
  <c r="T74" i="14" s="1"/>
  <c r="V73" i="14"/>
  <c r="W73" i="14" s="1"/>
  <c r="X73" i="14" s="1"/>
  <c r="Y73" i="14" s="1"/>
  <c r="Z73" i="14" s="1"/>
  <c r="AA73" i="14" s="1"/>
  <c r="AB73" i="14" s="1"/>
  <c r="AC73" i="14" s="1"/>
  <c r="AD73" i="14" s="1"/>
  <c r="AE73" i="14" s="1"/>
  <c r="AF73" i="14" s="1"/>
  <c r="K73" i="14"/>
  <c r="N73" i="14" s="1"/>
  <c r="Q73" i="14" s="1"/>
  <c r="T73" i="14" s="1"/>
  <c r="V72" i="14"/>
  <c r="W72" i="14" s="1"/>
  <c r="X72" i="14" s="1"/>
  <c r="Y72" i="14" s="1"/>
  <c r="Z72" i="14" s="1"/>
  <c r="AA72" i="14" s="1"/>
  <c r="AB72" i="14" s="1"/>
  <c r="AC72" i="14" s="1"/>
  <c r="AD72" i="14" s="1"/>
  <c r="AE72" i="14" s="1"/>
  <c r="AF72" i="14" s="1"/>
  <c r="K72" i="14"/>
  <c r="N72" i="14" s="1"/>
  <c r="Q72" i="14" s="1"/>
  <c r="T72" i="14" s="1"/>
  <c r="V71" i="14"/>
  <c r="K71" i="14"/>
  <c r="N71" i="14" s="1"/>
  <c r="Q71" i="14" s="1"/>
  <c r="T71" i="14" s="1"/>
  <c r="V70" i="14"/>
  <c r="W70" i="14" s="1"/>
  <c r="X70" i="14" s="1"/>
  <c r="Y70" i="14" s="1"/>
  <c r="Z70" i="14" s="1"/>
  <c r="AA70" i="14" s="1"/>
  <c r="AB70" i="14" s="1"/>
  <c r="AC70" i="14" s="1"/>
  <c r="AD70" i="14" s="1"/>
  <c r="AE70" i="14" s="1"/>
  <c r="AF70" i="14" s="1"/>
  <c r="K70" i="14"/>
  <c r="N70" i="14" s="1"/>
  <c r="Q70" i="14" s="1"/>
  <c r="T70" i="14" s="1"/>
  <c r="V69" i="14"/>
  <c r="W69" i="14" s="1"/>
  <c r="X69" i="14" s="1"/>
  <c r="Y69" i="14" s="1"/>
  <c r="Z69" i="14" s="1"/>
  <c r="AA69" i="14" s="1"/>
  <c r="AB69" i="14" s="1"/>
  <c r="AC69" i="14" s="1"/>
  <c r="AD69" i="14" s="1"/>
  <c r="AE69" i="14" s="1"/>
  <c r="AF69" i="14" s="1"/>
  <c r="K69" i="14"/>
  <c r="N69" i="14" s="1"/>
  <c r="Q69" i="14" s="1"/>
  <c r="T69" i="14" s="1"/>
  <c r="V68" i="14"/>
  <c r="W68" i="14" s="1"/>
  <c r="X68" i="14" s="1"/>
  <c r="Y68" i="14" s="1"/>
  <c r="Z68" i="14" s="1"/>
  <c r="AA68" i="14" s="1"/>
  <c r="AB68" i="14" s="1"/>
  <c r="AC68" i="14" s="1"/>
  <c r="AD68" i="14" s="1"/>
  <c r="AE68" i="14" s="1"/>
  <c r="AF68" i="14" s="1"/>
  <c r="K68" i="14"/>
  <c r="N68" i="14" s="1"/>
  <c r="Q68" i="14" s="1"/>
  <c r="T68" i="14" s="1"/>
  <c r="V67" i="14"/>
  <c r="K67" i="14"/>
  <c r="N67" i="14" s="1"/>
  <c r="Q67" i="14" s="1"/>
  <c r="T67" i="14" s="1"/>
  <c r="V66" i="14"/>
  <c r="W66" i="14" s="1"/>
  <c r="K66" i="14"/>
  <c r="N66" i="14" s="1"/>
  <c r="Q66" i="14" s="1"/>
  <c r="T66" i="14" s="1"/>
  <c r="V65" i="14"/>
  <c r="W65" i="14" s="1"/>
  <c r="X65" i="14" s="1"/>
  <c r="Y65" i="14" s="1"/>
  <c r="Z65" i="14" s="1"/>
  <c r="AA65" i="14" s="1"/>
  <c r="AB65" i="14" s="1"/>
  <c r="AC65" i="14" s="1"/>
  <c r="AD65" i="14" s="1"/>
  <c r="AE65" i="14" s="1"/>
  <c r="AF65" i="14" s="1"/>
  <c r="K65" i="14"/>
  <c r="N65" i="14" s="1"/>
  <c r="Q65" i="14" s="1"/>
  <c r="T65" i="14" s="1"/>
  <c r="V64" i="14"/>
  <c r="W64" i="14" s="1"/>
  <c r="X64" i="14" s="1"/>
  <c r="K64" i="14"/>
  <c r="N64" i="14" s="1"/>
  <c r="Q64" i="14" s="1"/>
  <c r="T64" i="14" s="1"/>
  <c r="V63" i="14"/>
  <c r="K63" i="14"/>
  <c r="V62" i="14"/>
  <c r="W62" i="14" s="1"/>
  <c r="K62" i="14"/>
  <c r="N62" i="14" s="1"/>
  <c r="Q62" i="14" s="1"/>
  <c r="T62" i="14" s="1"/>
  <c r="V61" i="14"/>
  <c r="W61" i="14" s="1"/>
  <c r="X61" i="14" s="1"/>
  <c r="Y61" i="14" s="1"/>
  <c r="Z61" i="14" s="1"/>
  <c r="AA61" i="14" s="1"/>
  <c r="AB61" i="14" s="1"/>
  <c r="AC61" i="14" s="1"/>
  <c r="AD61" i="14" s="1"/>
  <c r="AE61" i="14" s="1"/>
  <c r="AF61" i="14" s="1"/>
  <c r="K61" i="14"/>
  <c r="N61" i="14" s="1"/>
  <c r="Q61" i="14" s="1"/>
  <c r="T61" i="14" s="1"/>
  <c r="V60" i="14"/>
  <c r="W60" i="14" s="1"/>
  <c r="X60" i="14" s="1"/>
  <c r="Y60" i="14" s="1"/>
  <c r="Z60" i="14" s="1"/>
  <c r="AA60" i="14" s="1"/>
  <c r="AB60" i="14" s="1"/>
  <c r="AC60" i="14" s="1"/>
  <c r="AD60" i="14" s="1"/>
  <c r="AE60" i="14" s="1"/>
  <c r="AF60" i="14" s="1"/>
  <c r="K60" i="14"/>
  <c r="N60" i="14" s="1"/>
  <c r="H58" i="14"/>
  <c r="V57" i="14"/>
  <c r="W57" i="14" s="1"/>
  <c r="X57" i="14" s="1"/>
  <c r="Y57" i="14" s="1"/>
  <c r="Z57" i="14" s="1"/>
  <c r="AA57" i="14" s="1"/>
  <c r="AB57" i="14" s="1"/>
  <c r="AC57" i="14" s="1"/>
  <c r="AD57" i="14" s="1"/>
  <c r="AE57" i="14" s="1"/>
  <c r="AF57" i="14" s="1"/>
  <c r="K57" i="14"/>
  <c r="N57" i="14" s="1"/>
  <c r="Q57" i="14" s="1"/>
  <c r="T57" i="14" s="1"/>
  <c r="V56" i="14"/>
  <c r="W56" i="14" s="1"/>
  <c r="X56" i="14" s="1"/>
  <c r="Y56" i="14" s="1"/>
  <c r="Z56" i="14" s="1"/>
  <c r="AA56" i="14" s="1"/>
  <c r="AB56" i="14" s="1"/>
  <c r="AC56" i="14" s="1"/>
  <c r="AD56" i="14" s="1"/>
  <c r="AE56" i="14" s="1"/>
  <c r="AF56" i="14" s="1"/>
  <c r="K56" i="14"/>
  <c r="N56" i="14" s="1"/>
  <c r="Q56" i="14" s="1"/>
  <c r="T56" i="14" s="1"/>
  <c r="V55" i="14"/>
  <c r="W55" i="14" s="1"/>
  <c r="X55" i="14" s="1"/>
  <c r="Y55" i="14" s="1"/>
  <c r="Z55" i="14" s="1"/>
  <c r="AA55" i="14" s="1"/>
  <c r="AB55" i="14" s="1"/>
  <c r="AC55" i="14" s="1"/>
  <c r="AD55" i="14" s="1"/>
  <c r="AE55" i="14" s="1"/>
  <c r="AF55" i="14" s="1"/>
  <c r="K55" i="14"/>
  <c r="S54" i="14"/>
  <c r="R54" i="14"/>
  <c r="P54" i="14"/>
  <c r="O54" i="14"/>
  <c r="M54" i="14"/>
  <c r="L54" i="14"/>
  <c r="J54" i="14"/>
  <c r="I54" i="14"/>
  <c r="V53" i="14"/>
  <c r="W53" i="14" s="1"/>
  <c r="X53" i="14" s="1"/>
  <c r="Y53" i="14" s="1"/>
  <c r="Z53" i="14" s="1"/>
  <c r="AA53" i="14" s="1"/>
  <c r="AB53" i="14" s="1"/>
  <c r="AC53" i="14" s="1"/>
  <c r="AD53" i="14" s="1"/>
  <c r="AE53" i="14" s="1"/>
  <c r="AF53" i="14" s="1"/>
  <c r="N53" i="14"/>
  <c r="Q53" i="14" s="1"/>
  <c r="T53" i="14" s="1"/>
  <c r="V52" i="14"/>
  <c r="N52" i="14"/>
  <c r="Q52" i="14" s="1"/>
  <c r="T52" i="14" s="1"/>
  <c r="V51" i="14"/>
  <c r="W51" i="14" s="1"/>
  <c r="X51" i="14" s="1"/>
  <c r="Y51" i="14" s="1"/>
  <c r="Z51" i="14" s="1"/>
  <c r="AA51" i="14" s="1"/>
  <c r="AB51" i="14" s="1"/>
  <c r="AC51" i="14" s="1"/>
  <c r="AD51" i="14" s="1"/>
  <c r="AE51" i="14" s="1"/>
  <c r="AF51" i="14" s="1"/>
  <c r="N51" i="14"/>
  <c r="Q51" i="14" s="1"/>
  <c r="T51" i="14" s="1"/>
  <c r="V50" i="14"/>
  <c r="W50" i="14" s="1"/>
  <c r="X50" i="14" s="1"/>
  <c r="Y50" i="14" s="1"/>
  <c r="Z50" i="14" s="1"/>
  <c r="AA50" i="14" s="1"/>
  <c r="AB50" i="14" s="1"/>
  <c r="AC50" i="14" s="1"/>
  <c r="AD50" i="14" s="1"/>
  <c r="AE50" i="14" s="1"/>
  <c r="AF50" i="14" s="1"/>
  <c r="N50" i="14"/>
  <c r="Q50" i="14" s="1"/>
  <c r="T50" i="14" s="1"/>
  <c r="V49" i="14"/>
  <c r="W49" i="14" s="1"/>
  <c r="X49" i="14" s="1"/>
  <c r="Y49" i="14" s="1"/>
  <c r="N49" i="14"/>
  <c r="Q49" i="14" s="1"/>
  <c r="T49" i="14" s="1"/>
  <c r="V48" i="14"/>
  <c r="N48" i="14"/>
  <c r="Q48" i="14" s="1"/>
  <c r="T48" i="14" s="1"/>
  <c r="V47" i="14"/>
  <c r="W47" i="14" s="1"/>
  <c r="X47" i="14" s="1"/>
  <c r="Y47" i="14" s="1"/>
  <c r="Z47" i="14" s="1"/>
  <c r="AA47" i="14" s="1"/>
  <c r="AB47" i="14" s="1"/>
  <c r="AC47" i="14" s="1"/>
  <c r="AD47" i="14" s="1"/>
  <c r="AE47" i="14" s="1"/>
  <c r="AF47" i="14" s="1"/>
  <c r="N47" i="14"/>
  <c r="Q47" i="14" s="1"/>
  <c r="T47" i="14" s="1"/>
  <c r="V46" i="14"/>
  <c r="W46" i="14" s="1"/>
  <c r="X46" i="14" s="1"/>
  <c r="Y46" i="14" s="1"/>
  <c r="Z46" i="14" s="1"/>
  <c r="AA46" i="14" s="1"/>
  <c r="AB46" i="14" s="1"/>
  <c r="AC46" i="14" s="1"/>
  <c r="AD46" i="14" s="1"/>
  <c r="AE46" i="14" s="1"/>
  <c r="AF46" i="14" s="1"/>
  <c r="N46" i="14"/>
  <c r="Q46" i="14" s="1"/>
  <c r="T46" i="14" s="1"/>
  <c r="V45" i="14"/>
  <c r="W45" i="14" s="1"/>
  <c r="X45" i="14" s="1"/>
  <c r="Y45" i="14" s="1"/>
  <c r="V44" i="14"/>
  <c r="V43" i="14"/>
  <c r="W43" i="14" s="1"/>
  <c r="X43" i="14" s="1"/>
  <c r="Y43" i="14" s="1"/>
  <c r="Z43" i="14" s="1"/>
  <c r="AA43" i="14" s="1"/>
  <c r="AB43" i="14" s="1"/>
  <c r="AC43" i="14" s="1"/>
  <c r="AD43" i="14" s="1"/>
  <c r="AE43" i="14" s="1"/>
  <c r="AF43" i="14" s="1"/>
  <c r="N43" i="14"/>
  <c r="Q43" i="14" s="1"/>
  <c r="T43" i="14" s="1"/>
  <c r="V42" i="14"/>
  <c r="W42" i="14" s="1"/>
  <c r="X42" i="14" s="1"/>
  <c r="Y42" i="14" s="1"/>
  <c r="Z42" i="14" s="1"/>
  <c r="AA42" i="14" s="1"/>
  <c r="AB42" i="14" s="1"/>
  <c r="AC42" i="14" s="1"/>
  <c r="AD42" i="14" s="1"/>
  <c r="AE42" i="14" s="1"/>
  <c r="AF42" i="14" s="1"/>
  <c r="N42" i="14"/>
  <c r="Q42" i="14" s="1"/>
  <c r="T42" i="14" s="1"/>
  <c r="V41" i="14"/>
  <c r="W41" i="14" s="1"/>
  <c r="X41" i="14" s="1"/>
  <c r="Y41" i="14" s="1"/>
  <c r="Z41" i="14" s="1"/>
  <c r="AA41" i="14" s="1"/>
  <c r="AB41" i="14" s="1"/>
  <c r="AC41" i="14" s="1"/>
  <c r="AD41" i="14" s="1"/>
  <c r="AE41" i="14" s="1"/>
  <c r="AF41" i="14" s="1"/>
  <c r="N41" i="14"/>
  <c r="Q41" i="14" s="1"/>
  <c r="T41" i="14" s="1"/>
  <c r="V40" i="14"/>
  <c r="N40" i="14"/>
  <c r="Q40" i="14" s="1"/>
  <c r="T40" i="14" s="1"/>
  <c r="V39" i="14"/>
  <c r="W39" i="14" s="1"/>
  <c r="X39" i="14" s="1"/>
  <c r="Y39" i="14" s="1"/>
  <c r="Z39" i="14" s="1"/>
  <c r="AA39" i="14" s="1"/>
  <c r="AB39" i="14" s="1"/>
  <c r="AC39" i="14" s="1"/>
  <c r="AD39" i="14" s="1"/>
  <c r="AE39" i="14" s="1"/>
  <c r="AF39" i="14" s="1"/>
  <c r="V38" i="14"/>
  <c r="W38" i="14" s="1"/>
  <c r="X38" i="14" s="1"/>
  <c r="Y38" i="14" s="1"/>
  <c r="Z38" i="14" s="1"/>
  <c r="AA38" i="14" s="1"/>
  <c r="AB38" i="14" s="1"/>
  <c r="AC38" i="14" s="1"/>
  <c r="AD38" i="14" s="1"/>
  <c r="AE38" i="14" s="1"/>
  <c r="AF38" i="14" s="1"/>
  <c r="V37" i="14"/>
  <c r="W37" i="14" s="1"/>
  <c r="X37" i="14" s="1"/>
  <c r="Y37" i="14" s="1"/>
  <c r="Z37" i="14" s="1"/>
  <c r="AA37" i="14" s="1"/>
  <c r="AB37" i="14" s="1"/>
  <c r="AC37" i="14" s="1"/>
  <c r="AD37" i="14" s="1"/>
  <c r="AE37" i="14" s="1"/>
  <c r="AF37" i="14" s="1"/>
  <c r="N37" i="14"/>
  <c r="Q37" i="14" s="1"/>
  <c r="T37" i="14" s="1"/>
  <c r="V36" i="14"/>
  <c r="N36" i="14"/>
  <c r="Q36" i="14" s="1"/>
  <c r="T36" i="14" s="1"/>
  <c r="V35" i="14"/>
  <c r="W35" i="14" s="1"/>
  <c r="X35" i="14" s="1"/>
  <c r="Y35" i="14" s="1"/>
  <c r="Z35" i="14" s="1"/>
  <c r="AA35" i="14" s="1"/>
  <c r="AB35" i="14" s="1"/>
  <c r="AC35" i="14" s="1"/>
  <c r="AD35" i="14" s="1"/>
  <c r="AE35" i="14" s="1"/>
  <c r="AF35" i="14" s="1"/>
  <c r="N35" i="14"/>
  <c r="Q35" i="14" s="1"/>
  <c r="T35" i="14" s="1"/>
  <c r="V34" i="14"/>
  <c r="W34" i="14" s="1"/>
  <c r="X34" i="14" s="1"/>
  <c r="Y34" i="14" s="1"/>
  <c r="Z34" i="14" s="1"/>
  <c r="AA34" i="14" s="1"/>
  <c r="AB34" i="14" s="1"/>
  <c r="AC34" i="14" s="1"/>
  <c r="AD34" i="14" s="1"/>
  <c r="AE34" i="14" s="1"/>
  <c r="AF34" i="14" s="1"/>
  <c r="V33" i="14"/>
  <c r="W33" i="14" s="1"/>
  <c r="X33" i="14" s="1"/>
  <c r="Y33" i="14" s="1"/>
  <c r="V32" i="14"/>
  <c r="N32" i="14"/>
  <c r="Q32" i="14" s="1"/>
  <c r="T32" i="14" s="1"/>
  <c r="V31" i="14"/>
  <c r="W31" i="14" s="1"/>
  <c r="X31" i="14" s="1"/>
  <c r="Y31" i="14" s="1"/>
  <c r="Z31" i="14" s="1"/>
  <c r="AA31" i="14" s="1"/>
  <c r="AB31" i="14" s="1"/>
  <c r="AC31" i="14" s="1"/>
  <c r="AD31" i="14" s="1"/>
  <c r="AE31" i="14" s="1"/>
  <c r="AF31" i="14" s="1"/>
  <c r="N31" i="14"/>
  <c r="Q31" i="14" s="1"/>
  <c r="T31" i="14" s="1"/>
  <c r="H30" i="14"/>
  <c r="K30" i="14" s="1"/>
  <c r="V29" i="14"/>
  <c r="N29" i="14"/>
  <c r="Q29" i="14" s="1"/>
  <c r="T29" i="14" s="1"/>
  <c r="V28" i="14"/>
  <c r="W28" i="14" s="1"/>
  <c r="X28" i="14" s="1"/>
  <c r="Y28" i="14" s="1"/>
  <c r="Z28" i="14" s="1"/>
  <c r="AA28" i="14" s="1"/>
  <c r="AB28" i="14" s="1"/>
  <c r="AC28" i="14" s="1"/>
  <c r="AD28" i="14" s="1"/>
  <c r="AE28" i="14" s="1"/>
  <c r="AF28" i="14" s="1"/>
  <c r="K28" i="14"/>
  <c r="S27" i="14"/>
  <c r="R27" i="14"/>
  <c r="P27" i="14"/>
  <c r="O27" i="14"/>
  <c r="M27" i="14"/>
  <c r="L27" i="14"/>
  <c r="V26" i="14"/>
  <c r="W26" i="14" s="1"/>
  <c r="T25" i="14"/>
  <c r="S25" i="14"/>
  <c r="R25" i="14"/>
  <c r="Q25" i="14"/>
  <c r="P25" i="14"/>
  <c r="O25" i="14"/>
  <c r="N25" i="14"/>
  <c r="M25" i="14"/>
  <c r="L25" i="14"/>
  <c r="K25" i="14"/>
  <c r="J25" i="14"/>
  <c r="I25" i="14"/>
  <c r="V23" i="14"/>
  <c r="W23" i="14" s="1"/>
  <c r="X23" i="14" s="1"/>
  <c r="Y23" i="14" s="1"/>
  <c r="Z23" i="14" s="1"/>
  <c r="AA23" i="14" s="1"/>
  <c r="AB23" i="14" s="1"/>
  <c r="AC23" i="14" s="1"/>
  <c r="AD23" i="14" s="1"/>
  <c r="AE23" i="14" s="1"/>
  <c r="AF23" i="14" s="1"/>
  <c r="K23" i="14"/>
  <c r="N23" i="14" s="1"/>
  <c r="N22" i="14" s="1"/>
  <c r="N21" i="14" s="1"/>
  <c r="S22" i="14"/>
  <c r="S21" i="14" s="1"/>
  <c r="R22" i="14"/>
  <c r="R21" i="14" s="1"/>
  <c r="P22" i="14"/>
  <c r="P21" i="14" s="1"/>
  <c r="O22" i="14"/>
  <c r="O21" i="14" s="1"/>
  <c r="M22" i="14"/>
  <c r="M21" i="14" s="1"/>
  <c r="L22" i="14"/>
  <c r="L21" i="14" s="1"/>
  <c r="J22" i="14"/>
  <c r="J21" i="14" s="1"/>
  <c r="I22" i="14"/>
  <c r="I21" i="14" s="1"/>
  <c r="H22" i="14"/>
  <c r="H21" i="14" s="1"/>
  <c r="V20" i="14"/>
  <c r="W20" i="14" s="1"/>
  <c r="X20" i="14" s="1"/>
  <c r="Y20" i="14" s="1"/>
  <c r="Z20" i="14" s="1"/>
  <c r="AA20" i="14" s="1"/>
  <c r="AB20" i="14" s="1"/>
  <c r="AC20" i="14" s="1"/>
  <c r="AD20" i="14" s="1"/>
  <c r="AE20" i="14" s="1"/>
  <c r="AF20" i="14" s="1"/>
  <c r="K20" i="14"/>
  <c r="K19" i="14" s="1"/>
  <c r="S19" i="14"/>
  <c r="R19" i="14"/>
  <c r="P19" i="14"/>
  <c r="O19" i="14"/>
  <c r="M19" i="14"/>
  <c r="L19" i="14"/>
  <c r="J19" i="14"/>
  <c r="I19" i="14"/>
  <c r="H19" i="14"/>
  <c r="V18" i="14"/>
  <c r="W18" i="14" s="1"/>
  <c r="K18" i="14"/>
  <c r="N18" i="14" s="1"/>
  <c r="N17" i="14" s="1"/>
  <c r="S17" i="14"/>
  <c r="R17" i="14"/>
  <c r="P17" i="14"/>
  <c r="O17" i="14"/>
  <c r="M17" i="14"/>
  <c r="L17" i="14"/>
  <c r="J17" i="14"/>
  <c r="I17" i="14"/>
  <c r="H17" i="14"/>
  <c r="V16" i="14"/>
  <c r="W16" i="14" s="1"/>
  <c r="X16" i="14" s="1"/>
  <c r="Y16" i="14" s="1"/>
  <c r="Z16" i="14" s="1"/>
  <c r="AA16" i="14" s="1"/>
  <c r="AB16" i="14" s="1"/>
  <c r="AC16" i="14" s="1"/>
  <c r="AD16" i="14" s="1"/>
  <c r="AE16" i="14" s="1"/>
  <c r="AF16" i="14" s="1"/>
  <c r="K16" i="14"/>
  <c r="K15" i="14" s="1"/>
  <c r="S15" i="14"/>
  <c r="R15" i="14"/>
  <c r="P15" i="14"/>
  <c r="O15" i="14"/>
  <c r="M15" i="14"/>
  <c r="L15" i="14"/>
  <c r="J15" i="14"/>
  <c r="I15" i="14"/>
  <c r="H15" i="14"/>
  <c r="V14" i="14"/>
  <c r="W14" i="14" s="1"/>
  <c r="X14" i="14" s="1"/>
  <c r="Y14" i="14" s="1"/>
  <c r="Z14" i="14" s="1"/>
  <c r="AA14" i="14" s="1"/>
  <c r="AB14" i="14" s="1"/>
  <c r="K14" i="14"/>
  <c r="N14" i="14" s="1"/>
  <c r="Q14" i="14" s="1"/>
  <c r="T14" i="14" s="1"/>
  <c r="V13" i="14"/>
  <c r="W13" i="14" s="1"/>
  <c r="X13" i="14" s="1"/>
  <c r="Y13" i="14" s="1"/>
  <c r="Z13" i="14" s="1"/>
  <c r="AA13" i="14" s="1"/>
  <c r="AB13" i="14" s="1"/>
  <c r="AC13" i="14" s="1"/>
  <c r="AD13" i="14" s="1"/>
  <c r="AE13" i="14" s="1"/>
  <c r="AF13" i="14" s="1"/>
  <c r="K13" i="14"/>
  <c r="N13" i="14" s="1"/>
  <c r="Q13" i="14" s="1"/>
  <c r="T13" i="14" s="1"/>
  <c r="V12" i="14"/>
  <c r="W12" i="14" s="1"/>
  <c r="K12" i="14"/>
  <c r="N12" i="14" s="1"/>
  <c r="Q12" i="14" s="1"/>
  <c r="T12" i="14" s="1"/>
  <c r="AH11" i="14"/>
  <c r="AI11" i="14" s="1"/>
  <c r="K11" i="14"/>
  <c r="N11" i="14" s="1"/>
  <c r="Q11" i="14" s="1"/>
  <c r="T11" i="14" s="1"/>
  <c r="AH10" i="14"/>
  <c r="AI10" i="14" s="1"/>
  <c r="K10" i="14"/>
  <c r="S9" i="14"/>
  <c r="R9" i="14"/>
  <c r="P9" i="14"/>
  <c r="O9" i="14"/>
  <c r="M9" i="14"/>
  <c r="L9" i="14"/>
  <c r="J9" i="14"/>
  <c r="I9" i="14"/>
  <c r="I99" i="14" l="1"/>
  <c r="O99" i="14"/>
  <c r="L99" i="14"/>
  <c r="R99" i="14"/>
  <c r="J111" i="14"/>
  <c r="O24" i="14"/>
  <c r="R24" i="14"/>
  <c r="I111" i="14"/>
  <c r="O8" i="14"/>
  <c r="R8" i="14"/>
  <c r="M24" i="14"/>
  <c r="N28" i="14"/>
  <c r="Q28" i="14" s="1"/>
  <c r="T28" i="14" s="1"/>
  <c r="K27" i="14"/>
  <c r="L8" i="14"/>
  <c r="K22" i="14"/>
  <c r="K21" i="14" s="1"/>
  <c r="K89" i="14"/>
  <c r="K88" i="14" s="1"/>
  <c r="P24" i="14"/>
  <c r="P99" i="14"/>
  <c r="M8" i="14"/>
  <c r="H24" i="14"/>
  <c r="L24" i="14"/>
  <c r="J24" i="14"/>
  <c r="N91" i="14"/>
  <c r="Q91" i="14" s="1"/>
  <c r="T91" i="14" s="1"/>
  <c r="K112" i="14"/>
  <c r="I8" i="14"/>
  <c r="H99" i="14"/>
  <c r="Q23" i="14"/>
  <c r="T23" i="14" s="1"/>
  <c r="T22" i="14" s="1"/>
  <c r="T21" i="14" s="1"/>
  <c r="Z45" i="14"/>
  <c r="AA45" i="14" s="1"/>
  <c r="AB45" i="14" s="1"/>
  <c r="AC45" i="14" s="1"/>
  <c r="AD45" i="14" s="1"/>
  <c r="AE45" i="14" s="1"/>
  <c r="AF45" i="14" s="1"/>
  <c r="Z95" i="14"/>
  <c r="AA95" i="14" s="1"/>
  <c r="AB95" i="14" s="1"/>
  <c r="AC95" i="14" s="1"/>
  <c r="AD95" i="14" s="1"/>
  <c r="AE95" i="14" s="1"/>
  <c r="AF95" i="14" s="1"/>
  <c r="M7" i="14"/>
  <c r="K54" i="14"/>
  <c r="H8" i="14"/>
  <c r="K9" i="14"/>
  <c r="K17" i="14"/>
  <c r="J8" i="14"/>
  <c r="N55" i="14"/>
  <c r="W75" i="14"/>
  <c r="X75" i="14" s="1"/>
  <c r="Y75" i="14" s="1"/>
  <c r="Z75" i="14" s="1"/>
  <c r="AA75" i="14" s="1"/>
  <c r="AB75" i="14" s="1"/>
  <c r="AC75" i="14" s="1"/>
  <c r="AD75" i="14" s="1"/>
  <c r="AE75" i="14" s="1"/>
  <c r="AF75" i="14" s="1"/>
  <c r="S8" i="14"/>
  <c r="P8" i="14"/>
  <c r="X18" i="14"/>
  <c r="Y18" i="14" s="1"/>
  <c r="Z18" i="14" s="1"/>
  <c r="AA18" i="14" s="1"/>
  <c r="AB18" i="14" s="1"/>
  <c r="AC18" i="14" s="1"/>
  <c r="AD18" i="14" s="1"/>
  <c r="AE18" i="14" s="1"/>
  <c r="AF18" i="14" s="1"/>
  <c r="S24" i="14"/>
  <c r="I24" i="14"/>
  <c r="J99" i="14"/>
  <c r="K116" i="14"/>
  <c r="AC14" i="14"/>
  <c r="AD14" i="14" s="1"/>
  <c r="AE14" i="14" s="1"/>
  <c r="AF14" i="14" s="1"/>
  <c r="Z49" i="14"/>
  <c r="AA49" i="14" s="1"/>
  <c r="AB49" i="14" s="1"/>
  <c r="AC49" i="14" s="1"/>
  <c r="AD49" i="14" s="1"/>
  <c r="AE49" i="14" s="1"/>
  <c r="AF49" i="14" s="1"/>
  <c r="Z33" i="14"/>
  <c r="AA33" i="14" s="1"/>
  <c r="AB33" i="14" s="1"/>
  <c r="AC33" i="14" s="1"/>
  <c r="AD33" i="14" s="1"/>
  <c r="AE33" i="14" s="1"/>
  <c r="AF33" i="14" s="1"/>
  <c r="AH39" i="14"/>
  <c r="AI39" i="14" s="1"/>
  <c r="X62" i="14"/>
  <c r="Y62" i="14" s="1"/>
  <c r="Z62" i="14" s="1"/>
  <c r="AA62" i="14" s="1"/>
  <c r="AB62" i="14" s="1"/>
  <c r="AC62" i="14" s="1"/>
  <c r="AD62" i="14" s="1"/>
  <c r="AE62" i="14" s="1"/>
  <c r="AF62" i="14" s="1"/>
  <c r="N115" i="14"/>
  <c r="K114" i="14"/>
  <c r="N10" i="14"/>
  <c r="AH13" i="14"/>
  <c r="AI13" i="14" s="1"/>
  <c r="N16" i="14"/>
  <c r="Q18" i="14"/>
  <c r="AH23" i="14"/>
  <c r="AI23" i="14" s="1"/>
  <c r="X26" i="14"/>
  <c r="Y26" i="14" s="1"/>
  <c r="Z26" i="14" s="1"/>
  <c r="AA26" i="14" s="1"/>
  <c r="AB26" i="14" s="1"/>
  <c r="AC26" i="14" s="1"/>
  <c r="AD26" i="14" s="1"/>
  <c r="AE26" i="14" s="1"/>
  <c r="AF26" i="14" s="1"/>
  <c r="W29" i="14"/>
  <c r="X29" i="14" s="1"/>
  <c r="Y29" i="14" s="1"/>
  <c r="Z29" i="14" s="1"/>
  <c r="AA29" i="14" s="1"/>
  <c r="AB29" i="14" s="1"/>
  <c r="AC29" i="14" s="1"/>
  <c r="AD29" i="14" s="1"/>
  <c r="AE29" i="14" s="1"/>
  <c r="AF29" i="14" s="1"/>
  <c r="W32" i="14"/>
  <c r="X32" i="14" s="1"/>
  <c r="Y32" i="14" s="1"/>
  <c r="Z32" i="14" s="1"/>
  <c r="AA32" i="14" s="1"/>
  <c r="AB32" i="14" s="1"/>
  <c r="AC32" i="14" s="1"/>
  <c r="AD32" i="14" s="1"/>
  <c r="AE32" i="14" s="1"/>
  <c r="AF32" i="14" s="1"/>
  <c r="AH34" i="14"/>
  <c r="AI34" i="14" s="1"/>
  <c r="W36" i="14"/>
  <c r="X36" i="14" s="1"/>
  <c r="Y36" i="14" s="1"/>
  <c r="Z36" i="14" s="1"/>
  <c r="AA36" i="14" s="1"/>
  <c r="AB36" i="14" s="1"/>
  <c r="AC36" i="14" s="1"/>
  <c r="AD36" i="14" s="1"/>
  <c r="AE36" i="14" s="1"/>
  <c r="AF36" i="14" s="1"/>
  <c r="W40" i="14"/>
  <c r="X40" i="14" s="1"/>
  <c r="Y40" i="14" s="1"/>
  <c r="Z40" i="14" s="1"/>
  <c r="AA40" i="14" s="1"/>
  <c r="AB40" i="14" s="1"/>
  <c r="AC40" i="14" s="1"/>
  <c r="AD40" i="14" s="1"/>
  <c r="AE40" i="14" s="1"/>
  <c r="AF40" i="14" s="1"/>
  <c r="AH43" i="14"/>
  <c r="AI43" i="14" s="1"/>
  <c r="W44" i="14"/>
  <c r="X44" i="14" s="1"/>
  <c r="Y44" i="14" s="1"/>
  <c r="Z44" i="14" s="1"/>
  <c r="AA44" i="14" s="1"/>
  <c r="AB44" i="14" s="1"/>
  <c r="AC44" i="14" s="1"/>
  <c r="AD44" i="14" s="1"/>
  <c r="AE44" i="14" s="1"/>
  <c r="AF44" i="14" s="1"/>
  <c r="AH46" i="14"/>
  <c r="AI46" i="14" s="1"/>
  <c r="W52" i="14"/>
  <c r="X52" i="14" s="1"/>
  <c r="Y52" i="14" s="1"/>
  <c r="Z52" i="14" s="1"/>
  <c r="AA52" i="14" s="1"/>
  <c r="AB52" i="14" s="1"/>
  <c r="AC52" i="14" s="1"/>
  <c r="AD52" i="14" s="1"/>
  <c r="AE52" i="14" s="1"/>
  <c r="AF52" i="14" s="1"/>
  <c r="Z77" i="14"/>
  <c r="AA77" i="14" s="1"/>
  <c r="AB77" i="14" s="1"/>
  <c r="AC77" i="14" s="1"/>
  <c r="AD77" i="14" s="1"/>
  <c r="AE77" i="14" s="1"/>
  <c r="AF77" i="14" s="1"/>
  <c r="X12" i="14"/>
  <c r="AH31" i="14"/>
  <c r="AI31" i="14" s="1"/>
  <c r="AH35" i="14"/>
  <c r="AI35" i="14" s="1"/>
  <c r="AH51" i="14"/>
  <c r="AI51" i="14" s="1"/>
  <c r="AH56" i="14"/>
  <c r="AI56" i="14" s="1"/>
  <c r="AH16" i="14"/>
  <c r="AI16" i="14" s="1"/>
  <c r="N20" i="14"/>
  <c r="AH37" i="14"/>
  <c r="AI37" i="14" s="1"/>
  <c r="AH41" i="14"/>
  <c r="AI41" i="14" s="1"/>
  <c r="AH42" i="14"/>
  <c r="AI42" i="14" s="1"/>
  <c r="AH50" i="14"/>
  <c r="AI50" i="14" s="1"/>
  <c r="AH53" i="14"/>
  <c r="AI53" i="14" s="1"/>
  <c r="W63" i="14"/>
  <c r="X63" i="14" s="1"/>
  <c r="Y63" i="14" s="1"/>
  <c r="Z63" i="14" s="1"/>
  <c r="AA63" i="14" s="1"/>
  <c r="AB63" i="14" s="1"/>
  <c r="AC63" i="14" s="1"/>
  <c r="AD63" i="14" s="1"/>
  <c r="AE63" i="14" s="1"/>
  <c r="AF63" i="14" s="1"/>
  <c r="Y64" i="14"/>
  <c r="Z64" i="14" s="1"/>
  <c r="AA64" i="14" s="1"/>
  <c r="AB64" i="14" s="1"/>
  <c r="AC64" i="14" s="1"/>
  <c r="AD64" i="14" s="1"/>
  <c r="AE64" i="14" s="1"/>
  <c r="AF64" i="14" s="1"/>
  <c r="Q22" i="14"/>
  <c r="Q21" i="14" s="1"/>
  <c r="AH28" i="14"/>
  <c r="AI28" i="14" s="1"/>
  <c r="W48" i="14"/>
  <c r="X48" i="14" s="1"/>
  <c r="Y48" i="14" s="1"/>
  <c r="Z48" i="14" s="1"/>
  <c r="AA48" i="14" s="1"/>
  <c r="AB48" i="14" s="1"/>
  <c r="AC48" i="14" s="1"/>
  <c r="AD48" i="14" s="1"/>
  <c r="AE48" i="14" s="1"/>
  <c r="AF48" i="14" s="1"/>
  <c r="AH20" i="14"/>
  <c r="AI20" i="14" s="1"/>
  <c r="AH38" i="14"/>
  <c r="AI38" i="14" s="1"/>
  <c r="AH47" i="14"/>
  <c r="AI47" i="14" s="1"/>
  <c r="AH55" i="14"/>
  <c r="AI55" i="14" s="1"/>
  <c r="AH57" i="14"/>
  <c r="AI57" i="14" s="1"/>
  <c r="AH68" i="14"/>
  <c r="AI68" i="14" s="1"/>
  <c r="X82" i="14"/>
  <c r="Y82" i="14" s="1"/>
  <c r="Z82" i="14" s="1"/>
  <c r="AA82" i="14" s="1"/>
  <c r="AB82" i="14" s="1"/>
  <c r="AC82" i="14" s="1"/>
  <c r="AD82" i="14" s="1"/>
  <c r="AE82" i="14" s="1"/>
  <c r="AF82" i="14" s="1"/>
  <c r="AD85" i="14"/>
  <c r="AE85" i="14" s="1"/>
  <c r="AF85" i="14" s="1"/>
  <c r="AH97" i="14"/>
  <c r="AI97" i="14" s="1"/>
  <c r="X97" i="14"/>
  <c r="Y97" i="14" s="1"/>
  <c r="Z97" i="14" s="1"/>
  <c r="AA97" i="14" s="1"/>
  <c r="AB97" i="14" s="1"/>
  <c r="AC97" i="14" s="1"/>
  <c r="AD97" i="14" s="1"/>
  <c r="AE97" i="14" s="1"/>
  <c r="AF97" i="14" s="1"/>
  <c r="Q60" i="14"/>
  <c r="X66" i="14"/>
  <c r="Y66" i="14" s="1"/>
  <c r="Z66" i="14" s="1"/>
  <c r="AA66" i="14" s="1"/>
  <c r="AB66" i="14" s="1"/>
  <c r="AC66" i="14" s="1"/>
  <c r="AD66" i="14" s="1"/>
  <c r="AE66" i="14" s="1"/>
  <c r="AF66" i="14" s="1"/>
  <c r="W67" i="14"/>
  <c r="X67" i="14" s="1"/>
  <c r="Y67" i="14" s="1"/>
  <c r="Z67" i="14" s="1"/>
  <c r="AA67" i="14" s="1"/>
  <c r="AB67" i="14" s="1"/>
  <c r="AC67" i="14" s="1"/>
  <c r="AD67" i="14" s="1"/>
  <c r="AE67" i="14" s="1"/>
  <c r="AF67" i="14" s="1"/>
  <c r="AH70" i="14"/>
  <c r="AI70" i="14" s="1"/>
  <c r="AH72" i="14"/>
  <c r="AI72" i="14" s="1"/>
  <c r="X91" i="14"/>
  <c r="Y91" i="14" s="1"/>
  <c r="Z91" i="14" s="1"/>
  <c r="AA91" i="14" s="1"/>
  <c r="AB91" i="14" s="1"/>
  <c r="AC91" i="14" s="1"/>
  <c r="AD91" i="14" s="1"/>
  <c r="AE91" i="14" s="1"/>
  <c r="AF91" i="14" s="1"/>
  <c r="Z107" i="14"/>
  <c r="AA107" i="14" s="1"/>
  <c r="AB107" i="14" s="1"/>
  <c r="AC107" i="14" s="1"/>
  <c r="AD107" i="14" s="1"/>
  <c r="AE107" i="14" s="1"/>
  <c r="AF107" i="14" s="1"/>
  <c r="X109" i="14"/>
  <c r="Y109" i="14" s="1"/>
  <c r="Z109" i="14" s="1"/>
  <c r="AA109" i="14" s="1"/>
  <c r="AB109" i="14" s="1"/>
  <c r="AC109" i="14" s="1"/>
  <c r="AD109" i="14" s="1"/>
  <c r="AE109" i="14" s="1"/>
  <c r="AF109" i="14" s="1"/>
  <c r="V30" i="14"/>
  <c r="V119" i="14" s="1"/>
  <c r="AH60" i="14"/>
  <c r="AI60" i="14" s="1"/>
  <c r="W71" i="14"/>
  <c r="X71" i="14" s="1"/>
  <c r="Y71" i="14" s="1"/>
  <c r="Z71" i="14" s="1"/>
  <c r="AA71" i="14" s="1"/>
  <c r="AB71" i="14" s="1"/>
  <c r="AC71" i="14" s="1"/>
  <c r="AD71" i="14" s="1"/>
  <c r="AE71" i="14" s="1"/>
  <c r="AF71" i="14" s="1"/>
  <c r="Q89" i="14"/>
  <c r="Q88" i="14" s="1"/>
  <c r="T90" i="14"/>
  <c r="T89" i="14" s="1"/>
  <c r="T88" i="14" s="1"/>
  <c r="K59" i="14"/>
  <c r="K58" i="14" s="1"/>
  <c r="N63" i="14"/>
  <c r="Q63" i="14" s="1"/>
  <c r="T63" i="14" s="1"/>
  <c r="W80" i="14"/>
  <c r="X80" i="14" s="1"/>
  <c r="Y80" i="14" s="1"/>
  <c r="Z80" i="14" s="1"/>
  <c r="AA80" i="14" s="1"/>
  <c r="AB80" i="14" s="1"/>
  <c r="AC80" i="14" s="1"/>
  <c r="AD80" i="14" s="1"/>
  <c r="AE80" i="14" s="1"/>
  <c r="AF80" i="14" s="1"/>
  <c r="W92" i="14"/>
  <c r="X92" i="14" s="1"/>
  <c r="Y92" i="14" s="1"/>
  <c r="Z92" i="14" s="1"/>
  <c r="AA92" i="14" s="1"/>
  <c r="AB92" i="14" s="1"/>
  <c r="AC92" i="14" s="1"/>
  <c r="AD92" i="14" s="1"/>
  <c r="AE92" i="14" s="1"/>
  <c r="AF92" i="14" s="1"/>
  <c r="AH61" i="14"/>
  <c r="AI61" i="14" s="1"/>
  <c r="AH65" i="14"/>
  <c r="AI65" i="14" s="1"/>
  <c r="AH69" i="14"/>
  <c r="AI69" i="14" s="1"/>
  <c r="AH73" i="14"/>
  <c r="AI73" i="14" s="1"/>
  <c r="W76" i="14"/>
  <c r="X76" i="14" s="1"/>
  <c r="Y76" i="14" s="1"/>
  <c r="Z76" i="14" s="1"/>
  <c r="AA76" i="14" s="1"/>
  <c r="AB76" i="14" s="1"/>
  <c r="AC76" i="14" s="1"/>
  <c r="AD76" i="14" s="1"/>
  <c r="AE76" i="14" s="1"/>
  <c r="AF76" i="14" s="1"/>
  <c r="AH78" i="14"/>
  <c r="AI78" i="14" s="1"/>
  <c r="AH81" i="14"/>
  <c r="AI81" i="14" s="1"/>
  <c r="AH90" i="14"/>
  <c r="AI90" i="14" s="1"/>
  <c r="AH83" i="14"/>
  <c r="AI83" i="14" s="1"/>
  <c r="X87" i="14"/>
  <c r="Y87" i="14" s="1"/>
  <c r="Z87" i="14" s="1"/>
  <c r="AA87" i="14" s="1"/>
  <c r="AB87" i="14" s="1"/>
  <c r="AC87" i="14" s="1"/>
  <c r="AD87" i="14" s="1"/>
  <c r="AE87" i="14" s="1"/>
  <c r="AF87" i="14" s="1"/>
  <c r="Q101" i="14"/>
  <c r="N100" i="14"/>
  <c r="X103" i="14"/>
  <c r="Y103" i="14" s="1"/>
  <c r="Z103" i="14" s="1"/>
  <c r="AA103" i="14" s="1"/>
  <c r="AB103" i="14" s="1"/>
  <c r="AC103" i="14" s="1"/>
  <c r="AD103" i="14" s="1"/>
  <c r="AE103" i="14" s="1"/>
  <c r="AF103" i="14" s="1"/>
  <c r="W110" i="14"/>
  <c r="X110" i="14" s="1"/>
  <c r="Y110" i="14" s="1"/>
  <c r="Z110" i="14" s="1"/>
  <c r="AA110" i="14" s="1"/>
  <c r="AB110" i="14" s="1"/>
  <c r="AC110" i="14" s="1"/>
  <c r="AD110" i="14" s="1"/>
  <c r="AE110" i="14" s="1"/>
  <c r="AF110" i="14" s="1"/>
  <c r="AH74" i="14"/>
  <c r="AI74" i="14" s="1"/>
  <c r="AH79" i="14"/>
  <c r="AI79" i="14" s="1"/>
  <c r="W84" i="14"/>
  <c r="X84" i="14" s="1"/>
  <c r="Y84" i="14" s="1"/>
  <c r="Z84" i="14" s="1"/>
  <c r="AA84" i="14" s="1"/>
  <c r="AB84" i="14" s="1"/>
  <c r="AC84" i="14" s="1"/>
  <c r="AD84" i="14" s="1"/>
  <c r="AE84" i="14" s="1"/>
  <c r="AF84" i="14" s="1"/>
  <c r="AH86" i="14"/>
  <c r="AI86" i="14" s="1"/>
  <c r="W98" i="14"/>
  <c r="X98" i="14" s="1"/>
  <c r="Y98" i="14" s="1"/>
  <c r="Z98" i="14" s="1"/>
  <c r="AA98" i="14" s="1"/>
  <c r="AB98" i="14" s="1"/>
  <c r="AC98" i="14" s="1"/>
  <c r="AD98" i="14" s="1"/>
  <c r="AE98" i="14" s="1"/>
  <c r="AF98" i="14" s="1"/>
  <c r="AH93" i="14"/>
  <c r="AI93" i="14" s="1"/>
  <c r="X105" i="14"/>
  <c r="Y105" i="14" s="1"/>
  <c r="Z105" i="14" s="1"/>
  <c r="AA105" i="14" s="1"/>
  <c r="AB105" i="14" s="1"/>
  <c r="AC105" i="14" s="1"/>
  <c r="AD105" i="14" s="1"/>
  <c r="AE105" i="14" s="1"/>
  <c r="AF105" i="14" s="1"/>
  <c r="W106" i="14"/>
  <c r="X106" i="14" s="1"/>
  <c r="Y106" i="14" s="1"/>
  <c r="Z106" i="14" s="1"/>
  <c r="AA106" i="14" s="1"/>
  <c r="AB106" i="14" s="1"/>
  <c r="AC106" i="14" s="1"/>
  <c r="AD106" i="14" s="1"/>
  <c r="AE106" i="14" s="1"/>
  <c r="AF106" i="14" s="1"/>
  <c r="Q112" i="14"/>
  <c r="T113" i="14"/>
  <c r="T112" i="14" s="1"/>
  <c r="X96" i="14"/>
  <c r="Y96" i="14" s="1"/>
  <c r="Z96" i="14" s="1"/>
  <c r="AA96" i="14" s="1"/>
  <c r="AB96" i="14" s="1"/>
  <c r="AC96" i="14" s="1"/>
  <c r="AD96" i="14" s="1"/>
  <c r="AE96" i="14" s="1"/>
  <c r="AF96" i="14" s="1"/>
  <c r="X101" i="14"/>
  <c r="Y101" i="14" s="1"/>
  <c r="Z101" i="14" s="1"/>
  <c r="AA101" i="14" s="1"/>
  <c r="AB101" i="14" s="1"/>
  <c r="AC101" i="14" s="1"/>
  <c r="AD101" i="14" s="1"/>
  <c r="AE101" i="14" s="1"/>
  <c r="AF101" i="14" s="1"/>
  <c r="W102" i="14"/>
  <c r="X102" i="14" s="1"/>
  <c r="Y102" i="14" s="1"/>
  <c r="Z102" i="14" s="1"/>
  <c r="AA102" i="14" s="1"/>
  <c r="AB102" i="14" s="1"/>
  <c r="AC102" i="14" s="1"/>
  <c r="AD102" i="14" s="1"/>
  <c r="AE102" i="14" s="1"/>
  <c r="AF102" i="14" s="1"/>
  <c r="AH104" i="14"/>
  <c r="AI104" i="14" s="1"/>
  <c r="X108" i="14"/>
  <c r="Y108" i="14" s="1"/>
  <c r="Z108" i="14" s="1"/>
  <c r="AA108" i="14" s="1"/>
  <c r="AB108" i="14" s="1"/>
  <c r="AC108" i="14" s="1"/>
  <c r="AD108" i="14" s="1"/>
  <c r="AE108" i="14" s="1"/>
  <c r="AF108" i="14" s="1"/>
  <c r="W94" i="14"/>
  <c r="X94" i="14" s="1"/>
  <c r="Y94" i="14" s="1"/>
  <c r="Z94" i="14" s="1"/>
  <c r="AA94" i="14" s="1"/>
  <c r="AB94" i="14" s="1"/>
  <c r="AC94" i="14" s="1"/>
  <c r="AD94" i="14" s="1"/>
  <c r="AE94" i="14" s="1"/>
  <c r="AF94" i="14" s="1"/>
  <c r="K100" i="14"/>
  <c r="N112" i="14"/>
  <c r="Y113" i="14"/>
  <c r="Z113" i="14" s="1"/>
  <c r="AA113" i="14" s="1"/>
  <c r="AB113" i="14" s="1"/>
  <c r="AC113" i="14" s="1"/>
  <c r="AD113" i="14" s="1"/>
  <c r="AE113" i="14" s="1"/>
  <c r="AF113" i="14" s="1"/>
  <c r="AH115" i="14"/>
  <c r="AI115" i="14" s="1"/>
  <c r="N117" i="14"/>
  <c r="W117" i="14"/>
  <c r="X117" i="14" s="1"/>
  <c r="Y117" i="14" s="1"/>
  <c r="Z117" i="14" s="1"/>
  <c r="AA117" i="14" s="1"/>
  <c r="AB117" i="14" s="1"/>
  <c r="AC117" i="14" s="1"/>
  <c r="AD117" i="14" s="1"/>
  <c r="AE117" i="14" s="1"/>
  <c r="AF117" i="14" s="1"/>
  <c r="W118" i="14"/>
  <c r="X118" i="14" s="1"/>
  <c r="Y118" i="14" s="1"/>
  <c r="Z118" i="14" s="1"/>
  <c r="AA118" i="14" s="1"/>
  <c r="AB118" i="14" s="1"/>
  <c r="AC118" i="14" s="1"/>
  <c r="AD118" i="14" s="1"/>
  <c r="AE118" i="14" s="1"/>
  <c r="AF118" i="14" s="1"/>
  <c r="AL10" i="13"/>
  <c r="AM10" i="13" s="1"/>
  <c r="AL11" i="13"/>
  <c r="AM11" i="13" s="1"/>
  <c r="AK119" i="13"/>
  <c r="AA115" i="13"/>
  <c r="AB115" i="13" s="1"/>
  <c r="AA113" i="13"/>
  <c r="AB113" i="13" s="1"/>
  <c r="Z118" i="13"/>
  <c r="Z117" i="13"/>
  <c r="AA117" i="13" s="1"/>
  <c r="AB117" i="13" s="1"/>
  <c r="AC117" i="13" s="1"/>
  <c r="AD117" i="13" s="1"/>
  <c r="AE117" i="13" s="1"/>
  <c r="AF117" i="13" s="1"/>
  <c r="AG117" i="13" s="1"/>
  <c r="AH117" i="13" s="1"/>
  <c r="AI117" i="13" s="1"/>
  <c r="AJ117" i="13" s="1"/>
  <c r="Z110" i="13"/>
  <c r="AA110" i="13" s="1"/>
  <c r="AB110" i="13" s="1"/>
  <c r="AC110" i="13" s="1"/>
  <c r="AD110" i="13" s="1"/>
  <c r="AE110" i="13" s="1"/>
  <c r="AF110" i="13" s="1"/>
  <c r="AG110" i="13" s="1"/>
  <c r="AH110" i="13" s="1"/>
  <c r="AI110" i="13" s="1"/>
  <c r="AJ110" i="13" s="1"/>
  <c r="Z109" i="13"/>
  <c r="AA109" i="13" s="1"/>
  <c r="AB109" i="13" s="1"/>
  <c r="AC109" i="13" s="1"/>
  <c r="AD109" i="13" s="1"/>
  <c r="AE109" i="13" s="1"/>
  <c r="AF109" i="13" s="1"/>
  <c r="AG109" i="13" s="1"/>
  <c r="AH109" i="13" s="1"/>
  <c r="AI109" i="13" s="1"/>
  <c r="AJ109" i="13" s="1"/>
  <c r="Z108" i="13"/>
  <c r="Z107" i="13"/>
  <c r="AA107" i="13" s="1"/>
  <c r="AB107" i="13" s="1"/>
  <c r="AC107" i="13" s="1"/>
  <c r="AD107" i="13" s="1"/>
  <c r="AE107" i="13" s="1"/>
  <c r="AF107" i="13" s="1"/>
  <c r="AG107" i="13" s="1"/>
  <c r="AH107" i="13" s="1"/>
  <c r="AI107" i="13" s="1"/>
  <c r="AJ107" i="13" s="1"/>
  <c r="Z106" i="13"/>
  <c r="Z105" i="13"/>
  <c r="AA105" i="13" s="1"/>
  <c r="AB105" i="13" s="1"/>
  <c r="AC105" i="13" s="1"/>
  <c r="AD105" i="13" s="1"/>
  <c r="AE105" i="13" s="1"/>
  <c r="AF105" i="13" s="1"/>
  <c r="AG105" i="13" s="1"/>
  <c r="AH105" i="13" s="1"/>
  <c r="AI105" i="13" s="1"/>
  <c r="AJ105" i="13" s="1"/>
  <c r="Z104" i="13"/>
  <c r="Z103" i="13"/>
  <c r="AA103" i="13" s="1"/>
  <c r="AB103" i="13" s="1"/>
  <c r="AC103" i="13" s="1"/>
  <c r="AD103" i="13" s="1"/>
  <c r="AE103" i="13" s="1"/>
  <c r="AF103" i="13" s="1"/>
  <c r="AG103" i="13" s="1"/>
  <c r="AH103" i="13" s="1"/>
  <c r="AI103" i="13" s="1"/>
  <c r="AJ103" i="13" s="1"/>
  <c r="Z102" i="13"/>
  <c r="AA102" i="13" s="1"/>
  <c r="AB102" i="13" s="1"/>
  <c r="AC102" i="13" s="1"/>
  <c r="AD102" i="13" s="1"/>
  <c r="AE102" i="13" s="1"/>
  <c r="AF102" i="13" s="1"/>
  <c r="AG102" i="13" s="1"/>
  <c r="AH102" i="13" s="1"/>
  <c r="AI102" i="13" s="1"/>
  <c r="AJ102" i="13" s="1"/>
  <c r="Z101" i="13"/>
  <c r="AA101" i="13" s="1"/>
  <c r="AB101" i="13" s="1"/>
  <c r="AC101" i="13" s="1"/>
  <c r="AD101" i="13" s="1"/>
  <c r="AE101" i="13" s="1"/>
  <c r="AF101" i="13" s="1"/>
  <c r="AG101" i="13" s="1"/>
  <c r="AH101" i="13" s="1"/>
  <c r="AI101" i="13" s="1"/>
  <c r="AJ101" i="13" s="1"/>
  <c r="Z98" i="13"/>
  <c r="AA98" i="13" s="1"/>
  <c r="AB98" i="13" s="1"/>
  <c r="AC98" i="13" s="1"/>
  <c r="AD98" i="13" s="1"/>
  <c r="AE98" i="13" s="1"/>
  <c r="AF98" i="13" s="1"/>
  <c r="AG98" i="13" s="1"/>
  <c r="AH98" i="13" s="1"/>
  <c r="AI98" i="13" s="1"/>
  <c r="AJ98" i="13" s="1"/>
  <c r="Z97" i="13"/>
  <c r="AA97" i="13" s="1"/>
  <c r="AB97" i="13" s="1"/>
  <c r="AC97" i="13" s="1"/>
  <c r="AD97" i="13" s="1"/>
  <c r="AE97" i="13" s="1"/>
  <c r="AF97" i="13" s="1"/>
  <c r="AG97" i="13" s="1"/>
  <c r="AH97" i="13" s="1"/>
  <c r="AI97" i="13" s="1"/>
  <c r="AJ97" i="13" s="1"/>
  <c r="Z96" i="13"/>
  <c r="AA96" i="13" s="1"/>
  <c r="AB96" i="13" s="1"/>
  <c r="AC96" i="13" s="1"/>
  <c r="AD96" i="13" s="1"/>
  <c r="AE96" i="13" s="1"/>
  <c r="AF96" i="13" s="1"/>
  <c r="AG96" i="13" s="1"/>
  <c r="AH96" i="13" s="1"/>
  <c r="AI96" i="13" s="1"/>
  <c r="AJ96" i="13" s="1"/>
  <c r="Z95" i="13"/>
  <c r="AA95" i="13" s="1"/>
  <c r="AB95" i="13" s="1"/>
  <c r="AC95" i="13" s="1"/>
  <c r="AD95" i="13" s="1"/>
  <c r="AE95" i="13" s="1"/>
  <c r="AF95" i="13" s="1"/>
  <c r="AG95" i="13" s="1"/>
  <c r="AH95" i="13" s="1"/>
  <c r="AI95" i="13" s="1"/>
  <c r="AJ95" i="13" s="1"/>
  <c r="Z94" i="13"/>
  <c r="AA94" i="13" s="1"/>
  <c r="AB94" i="13" s="1"/>
  <c r="AC94" i="13" s="1"/>
  <c r="AD94" i="13" s="1"/>
  <c r="AE94" i="13" s="1"/>
  <c r="AF94" i="13" s="1"/>
  <c r="AG94" i="13" s="1"/>
  <c r="AH94" i="13" s="1"/>
  <c r="AI94" i="13" s="1"/>
  <c r="AJ94" i="13" s="1"/>
  <c r="Z93" i="13"/>
  <c r="AA93" i="13" s="1"/>
  <c r="AB93" i="13" s="1"/>
  <c r="AC93" i="13" s="1"/>
  <c r="AD93" i="13" s="1"/>
  <c r="AE93" i="13" s="1"/>
  <c r="AF93" i="13" s="1"/>
  <c r="AG93" i="13" s="1"/>
  <c r="AH93" i="13" s="1"/>
  <c r="AI93" i="13" s="1"/>
  <c r="AJ93" i="13" s="1"/>
  <c r="Z92" i="13"/>
  <c r="AA92" i="13" s="1"/>
  <c r="AB92" i="13" s="1"/>
  <c r="AC92" i="13" s="1"/>
  <c r="AD92" i="13" s="1"/>
  <c r="AE92" i="13" s="1"/>
  <c r="AF92" i="13" s="1"/>
  <c r="AG92" i="13" s="1"/>
  <c r="AH92" i="13" s="1"/>
  <c r="AI92" i="13" s="1"/>
  <c r="AJ92" i="13" s="1"/>
  <c r="Z91" i="13"/>
  <c r="AA91" i="13" s="1"/>
  <c r="AB91" i="13" s="1"/>
  <c r="AC91" i="13" s="1"/>
  <c r="AD91" i="13" s="1"/>
  <c r="AE91" i="13" s="1"/>
  <c r="AF91" i="13" s="1"/>
  <c r="AG91" i="13" s="1"/>
  <c r="AH91" i="13" s="1"/>
  <c r="AI91" i="13" s="1"/>
  <c r="AJ91" i="13" s="1"/>
  <c r="Z90" i="13"/>
  <c r="AA90" i="13" s="1"/>
  <c r="AB90" i="13" s="1"/>
  <c r="AC90" i="13" s="1"/>
  <c r="AD90" i="13" s="1"/>
  <c r="AE90" i="13" s="1"/>
  <c r="AF90" i="13" s="1"/>
  <c r="AG90" i="13" s="1"/>
  <c r="AH90" i="13" s="1"/>
  <c r="AI90" i="13" s="1"/>
  <c r="AJ90" i="13" s="1"/>
  <c r="Z87" i="13"/>
  <c r="AA87" i="13" s="1"/>
  <c r="AB87" i="13" s="1"/>
  <c r="AC87" i="13" s="1"/>
  <c r="AD87" i="13" s="1"/>
  <c r="AE87" i="13" s="1"/>
  <c r="AF87" i="13" s="1"/>
  <c r="AG87" i="13" s="1"/>
  <c r="AH87" i="13" s="1"/>
  <c r="AI87" i="13" s="1"/>
  <c r="AJ87" i="13" s="1"/>
  <c r="Z86" i="13"/>
  <c r="AA86" i="13" s="1"/>
  <c r="AB86" i="13" s="1"/>
  <c r="AC86" i="13" s="1"/>
  <c r="AD86" i="13" s="1"/>
  <c r="AE86" i="13" s="1"/>
  <c r="AF86" i="13" s="1"/>
  <c r="AG86" i="13" s="1"/>
  <c r="AH86" i="13" s="1"/>
  <c r="AI86" i="13" s="1"/>
  <c r="AJ86" i="13" s="1"/>
  <c r="Z85" i="13"/>
  <c r="AA85" i="13" s="1"/>
  <c r="AB85" i="13" s="1"/>
  <c r="AC85" i="13" s="1"/>
  <c r="AD85" i="13" s="1"/>
  <c r="AE85" i="13" s="1"/>
  <c r="AF85" i="13" s="1"/>
  <c r="AG85" i="13" s="1"/>
  <c r="AH85" i="13" s="1"/>
  <c r="AI85" i="13" s="1"/>
  <c r="AJ85" i="13" s="1"/>
  <c r="Z84" i="13"/>
  <c r="AA84" i="13" s="1"/>
  <c r="AB84" i="13" s="1"/>
  <c r="AC84" i="13" s="1"/>
  <c r="AD84" i="13" s="1"/>
  <c r="AE84" i="13" s="1"/>
  <c r="AF84" i="13" s="1"/>
  <c r="AG84" i="13" s="1"/>
  <c r="AH84" i="13" s="1"/>
  <c r="AI84" i="13" s="1"/>
  <c r="AJ84" i="13" s="1"/>
  <c r="Z83" i="13"/>
  <c r="AA83" i="13" s="1"/>
  <c r="AB83" i="13" s="1"/>
  <c r="AC83" i="13" s="1"/>
  <c r="AD83" i="13" s="1"/>
  <c r="AE83" i="13" s="1"/>
  <c r="AF83" i="13" s="1"/>
  <c r="AG83" i="13" s="1"/>
  <c r="AH83" i="13" s="1"/>
  <c r="AI83" i="13" s="1"/>
  <c r="AJ83" i="13" s="1"/>
  <c r="Z82" i="13"/>
  <c r="AA82" i="13" s="1"/>
  <c r="AB82" i="13" s="1"/>
  <c r="AC82" i="13" s="1"/>
  <c r="AD82" i="13" s="1"/>
  <c r="AE82" i="13" s="1"/>
  <c r="AF82" i="13" s="1"/>
  <c r="AG82" i="13" s="1"/>
  <c r="AH82" i="13" s="1"/>
  <c r="AI82" i="13" s="1"/>
  <c r="AJ82" i="13" s="1"/>
  <c r="Z81" i="13"/>
  <c r="AA81" i="13" s="1"/>
  <c r="AB81" i="13" s="1"/>
  <c r="AC81" i="13" s="1"/>
  <c r="AD81" i="13" s="1"/>
  <c r="AE81" i="13" s="1"/>
  <c r="AF81" i="13" s="1"/>
  <c r="AG81" i="13" s="1"/>
  <c r="AH81" i="13" s="1"/>
  <c r="AI81" i="13" s="1"/>
  <c r="AJ81" i="13" s="1"/>
  <c r="Z80" i="13"/>
  <c r="Z79" i="13"/>
  <c r="AA79" i="13" s="1"/>
  <c r="AB79" i="13" s="1"/>
  <c r="AC79" i="13" s="1"/>
  <c r="AD79" i="13" s="1"/>
  <c r="AE79" i="13" s="1"/>
  <c r="AF79" i="13" s="1"/>
  <c r="AG79" i="13" s="1"/>
  <c r="AH79" i="13" s="1"/>
  <c r="AI79" i="13" s="1"/>
  <c r="AJ79" i="13" s="1"/>
  <c r="Z78" i="13"/>
  <c r="AA78" i="13" s="1"/>
  <c r="AB78" i="13" s="1"/>
  <c r="AC78" i="13" s="1"/>
  <c r="AD78" i="13" s="1"/>
  <c r="AE78" i="13" s="1"/>
  <c r="AF78" i="13" s="1"/>
  <c r="AG78" i="13" s="1"/>
  <c r="AH78" i="13" s="1"/>
  <c r="AI78" i="13" s="1"/>
  <c r="AJ78" i="13" s="1"/>
  <c r="Z77" i="13"/>
  <c r="AA77" i="13" s="1"/>
  <c r="AB77" i="13" s="1"/>
  <c r="AC77" i="13" s="1"/>
  <c r="AD77" i="13" s="1"/>
  <c r="AE77" i="13" s="1"/>
  <c r="AF77" i="13" s="1"/>
  <c r="AG77" i="13" s="1"/>
  <c r="AH77" i="13" s="1"/>
  <c r="AI77" i="13" s="1"/>
  <c r="AJ77" i="13" s="1"/>
  <c r="Z76" i="13"/>
  <c r="AA76" i="13" s="1"/>
  <c r="AB76" i="13" s="1"/>
  <c r="AC76" i="13" s="1"/>
  <c r="AD76" i="13" s="1"/>
  <c r="AE76" i="13" s="1"/>
  <c r="AF76" i="13" s="1"/>
  <c r="AG76" i="13" s="1"/>
  <c r="AH76" i="13" s="1"/>
  <c r="AI76" i="13" s="1"/>
  <c r="AJ76" i="13" s="1"/>
  <c r="Z75" i="13"/>
  <c r="Z74" i="13"/>
  <c r="Z73" i="13"/>
  <c r="AA73" i="13" s="1"/>
  <c r="AB73" i="13" s="1"/>
  <c r="AC73" i="13" s="1"/>
  <c r="AD73" i="13" s="1"/>
  <c r="AE73" i="13" s="1"/>
  <c r="AF73" i="13" s="1"/>
  <c r="AG73" i="13" s="1"/>
  <c r="AH73" i="13" s="1"/>
  <c r="AI73" i="13" s="1"/>
  <c r="AJ73" i="13" s="1"/>
  <c r="Z72" i="13"/>
  <c r="AA72" i="13" s="1"/>
  <c r="AB72" i="13" s="1"/>
  <c r="AC72" i="13" s="1"/>
  <c r="AD72" i="13" s="1"/>
  <c r="AE72" i="13" s="1"/>
  <c r="AF72" i="13" s="1"/>
  <c r="AG72" i="13" s="1"/>
  <c r="AH72" i="13" s="1"/>
  <c r="AI72" i="13" s="1"/>
  <c r="AJ72" i="13" s="1"/>
  <c r="Z71" i="13"/>
  <c r="AA71" i="13" s="1"/>
  <c r="Z70" i="13"/>
  <c r="Z69" i="13"/>
  <c r="AA69" i="13" s="1"/>
  <c r="AB69" i="13" s="1"/>
  <c r="AC69" i="13" s="1"/>
  <c r="AD69" i="13" s="1"/>
  <c r="AE69" i="13" s="1"/>
  <c r="AF69" i="13" s="1"/>
  <c r="AG69" i="13" s="1"/>
  <c r="AH69" i="13" s="1"/>
  <c r="AI69" i="13" s="1"/>
  <c r="AJ69" i="13" s="1"/>
  <c r="Z68" i="13"/>
  <c r="AA68" i="13" s="1"/>
  <c r="AB68" i="13" s="1"/>
  <c r="AC68" i="13" s="1"/>
  <c r="AD68" i="13" s="1"/>
  <c r="AE68" i="13" s="1"/>
  <c r="AF68" i="13" s="1"/>
  <c r="AG68" i="13" s="1"/>
  <c r="AH68" i="13" s="1"/>
  <c r="AI68" i="13" s="1"/>
  <c r="AJ68" i="13" s="1"/>
  <c r="Z67" i="13"/>
  <c r="AA67" i="13" s="1"/>
  <c r="AB67" i="13" s="1"/>
  <c r="AC67" i="13" s="1"/>
  <c r="AD67" i="13" s="1"/>
  <c r="AE67" i="13" s="1"/>
  <c r="AF67" i="13" s="1"/>
  <c r="AG67" i="13" s="1"/>
  <c r="AH67" i="13" s="1"/>
  <c r="AI67" i="13" s="1"/>
  <c r="AJ67" i="13" s="1"/>
  <c r="Z66" i="13"/>
  <c r="AA66" i="13" s="1"/>
  <c r="AB66" i="13" s="1"/>
  <c r="AC66" i="13" s="1"/>
  <c r="AD66" i="13" s="1"/>
  <c r="AE66" i="13" s="1"/>
  <c r="AF66" i="13" s="1"/>
  <c r="AG66" i="13" s="1"/>
  <c r="AH66" i="13" s="1"/>
  <c r="AI66" i="13" s="1"/>
  <c r="AJ66" i="13" s="1"/>
  <c r="Z65" i="13"/>
  <c r="AA65" i="13" s="1"/>
  <c r="AB65" i="13" s="1"/>
  <c r="AC65" i="13" s="1"/>
  <c r="AD65" i="13" s="1"/>
  <c r="AE65" i="13" s="1"/>
  <c r="AF65" i="13" s="1"/>
  <c r="AG65" i="13" s="1"/>
  <c r="AH65" i="13" s="1"/>
  <c r="AI65" i="13" s="1"/>
  <c r="AJ65" i="13" s="1"/>
  <c r="Z64" i="13"/>
  <c r="AA64" i="13" s="1"/>
  <c r="AB64" i="13" s="1"/>
  <c r="AC64" i="13" s="1"/>
  <c r="AD64" i="13" s="1"/>
  <c r="AE64" i="13" s="1"/>
  <c r="AF64" i="13" s="1"/>
  <c r="AG64" i="13" s="1"/>
  <c r="AH64" i="13" s="1"/>
  <c r="AI64" i="13" s="1"/>
  <c r="AJ64" i="13" s="1"/>
  <c r="Z63" i="13"/>
  <c r="AA63" i="13" s="1"/>
  <c r="AB63" i="13" s="1"/>
  <c r="AC63" i="13" s="1"/>
  <c r="AD63" i="13" s="1"/>
  <c r="AE63" i="13" s="1"/>
  <c r="AF63" i="13" s="1"/>
  <c r="AG63" i="13" s="1"/>
  <c r="AH63" i="13" s="1"/>
  <c r="AI63" i="13" s="1"/>
  <c r="AJ63" i="13" s="1"/>
  <c r="Z62" i="13"/>
  <c r="Z61" i="13"/>
  <c r="AA61" i="13" s="1"/>
  <c r="AB61" i="13" s="1"/>
  <c r="AC61" i="13" s="1"/>
  <c r="AD61" i="13" s="1"/>
  <c r="AE61" i="13" s="1"/>
  <c r="AF61" i="13" s="1"/>
  <c r="AG61" i="13" s="1"/>
  <c r="AH61" i="13" s="1"/>
  <c r="AI61" i="13" s="1"/>
  <c r="AJ61" i="13" s="1"/>
  <c r="Z60" i="13"/>
  <c r="AA60" i="13" s="1"/>
  <c r="AB60" i="13" s="1"/>
  <c r="AC60" i="13" s="1"/>
  <c r="AD60" i="13" s="1"/>
  <c r="AE60" i="13" s="1"/>
  <c r="AF60" i="13" s="1"/>
  <c r="AG60" i="13" s="1"/>
  <c r="AH60" i="13" s="1"/>
  <c r="AI60" i="13" s="1"/>
  <c r="AJ60" i="13" s="1"/>
  <c r="Z57" i="13"/>
  <c r="AA57" i="13" s="1"/>
  <c r="AB57" i="13" s="1"/>
  <c r="AC57" i="13" s="1"/>
  <c r="AD57" i="13" s="1"/>
  <c r="AE57" i="13" s="1"/>
  <c r="AF57" i="13" s="1"/>
  <c r="AG57" i="13" s="1"/>
  <c r="AH57" i="13" s="1"/>
  <c r="AI57" i="13" s="1"/>
  <c r="AJ57" i="13" s="1"/>
  <c r="Z56" i="13"/>
  <c r="AA56" i="13" s="1"/>
  <c r="AB56" i="13" s="1"/>
  <c r="AC56" i="13" s="1"/>
  <c r="AD56" i="13" s="1"/>
  <c r="AE56" i="13" s="1"/>
  <c r="AF56" i="13" s="1"/>
  <c r="AG56" i="13" s="1"/>
  <c r="AH56" i="13" s="1"/>
  <c r="AI56" i="13" s="1"/>
  <c r="AJ56" i="13" s="1"/>
  <c r="Z55" i="13"/>
  <c r="AA55" i="13" s="1"/>
  <c r="AB55" i="13" s="1"/>
  <c r="AC55" i="13" s="1"/>
  <c r="AD55" i="13" s="1"/>
  <c r="AE55" i="13" s="1"/>
  <c r="AF55" i="13" s="1"/>
  <c r="AG55" i="13" s="1"/>
  <c r="AH55" i="13" s="1"/>
  <c r="AI55" i="13" s="1"/>
  <c r="AJ55" i="13" s="1"/>
  <c r="Z53" i="13"/>
  <c r="AA53" i="13" s="1"/>
  <c r="AB53" i="13" s="1"/>
  <c r="AC53" i="13" s="1"/>
  <c r="AD53" i="13" s="1"/>
  <c r="AE53" i="13" s="1"/>
  <c r="AF53" i="13" s="1"/>
  <c r="AG53" i="13" s="1"/>
  <c r="AH53" i="13" s="1"/>
  <c r="AI53" i="13" s="1"/>
  <c r="AJ53" i="13" s="1"/>
  <c r="Z52" i="13"/>
  <c r="AA52" i="13" s="1"/>
  <c r="AB52" i="13" s="1"/>
  <c r="AC52" i="13" s="1"/>
  <c r="AD52" i="13" s="1"/>
  <c r="AE52" i="13" s="1"/>
  <c r="AF52" i="13" s="1"/>
  <c r="AG52" i="13" s="1"/>
  <c r="AH52" i="13" s="1"/>
  <c r="AI52" i="13" s="1"/>
  <c r="AJ52" i="13" s="1"/>
  <c r="Z51" i="13"/>
  <c r="Z50" i="13"/>
  <c r="AA50" i="13" s="1"/>
  <c r="AB50" i="13" s="1"/>
  <c r="AC50" i="13" s="1"/>
  <c r="AD50" i="13" s="1"/>
  <c r="AE50" i="13" s="1"/>
  <c r="AF50" i="13" s="1"/>
  <c r="AG50" i="13" s="1"/>
  <c r="AH50" i="13" s="1"/>
  <c r="AI50" i="13" s="1"/>
  <c r="AJ50" i="13" s="1"/>
  <c r="Z49" i="13"/>
  <c r="AA49" i="13" s="1"/>
  <c r="AB49" i="13" s="1"/>
  <c r="AC49" i="13" s="1"/>
  <c r="AD49" i="13" s="1"/>
  <c r="AE49" i="13" s="1"/>
  <c r="AF49" i="13" s="1"/>
  <c r="AG49" i="13" s="1"/>
  <c r="AH49" i="13" s="1"/>
  <c r="AI49" i="13" s="1"/>
  <c r="AJ49" i="13" s="1"/>
  <c r="Z48" i="13"/>
  <c r="AA48" i="13" s="1"/>
  <c r="AB48" i="13" s="1"/>
  <c r="AC48" i="13" s="1"/>
  <c r="AD48" i="13" s="1"/>
  <c r="AE48" i="13" s="1"/>
  <c r="AF48" i="13" s="1"/>
  <c r="AA47" i="13"/>
  <c r="AB47" i="13" s="1"/>
  <c r="AC47" i="13" s="1"/>
  <c r="AD47" i="13" s="1"/>
  <c r="AE47" i="13" s="1"/>
  <c r="AF47" i="13" s="1"/>
  <c r="AG47" i="13" s="1"/>
  <c r="AH47" i="13" s="1"/>
  <c r="AI47" i="13" s="1"/>
  <c r="AJ47" i="13" s="1"/>
  <c r="Z47" i="13"/>
  <c r="Z46" i="13"/>
  <c r="AA46" i="13" s="1"/>
  <c r="AB46" i="13" s="1"/>
  <c r="AC46" i="13" s="1"/>
  <c r="AD46" i="13" s="1"/>
  <c r="AE46" i="13" s="1"/>
  <c r="AF46" i="13" s="1"/>
  <c r="AG46" i="13" s="1"/>
  <c r="AH46" i="13" s="1"/>
  <c r="AI46" i="13" s="1"/>
  <c r="AJ46" i="13" s="1"/>
  <c r="Z45" i="13"/>
  <c r="AA45" i="13" s="1"/>
  <c r="AB45" i="13" s="1"/>
  <c r="AC45" i="13" s="1"/>
  <c r="AD45" i="13" s="1"/>
  <c r="AE45" i="13" s="1"/>
  <c r="AF45" i="13" s="1"/>
  <c r="AG45" i="13" s="1"/>
  <c r="AH45" i="13" s="1"/>
  <c r="AI45" i="13" s="1"/>
  <c r="AJ45" i="13" s="1"/>
  <c r="Z44" i="13"/>
  <c r="AA44" i="13" s="1"/>
  <c r="AB44" i="13" s="1"/>
  <c r="AC44" i="13" s="1"/>
  <c r="AD44" i="13" s="1"/>
  <c r="AE44" i="13" s="1"/>
  <c r="AF44" i="13" s="1"/>
  <c r="AG44" i="13" s="1"/>
  <c r="AH44" i="13" s="1"/>
  <c r="AI44" i="13" s="1"/>
  <c r="AJ44" i="13" s="1"/>
  <c r="Z43" i="13"/>
  <c r="AA43" i="13" s="1"/>
  <c r="AB43" i="13" s="1"/>
  <c r="AC43" i="13" s="1"/>
  <c r="AD43" i="13" s="1"/>
  <c r="AE43" i="13" s="1"/>
  <c r="AF43" i="13" s="1"/>
  <c r="AG43" i="13" s="1"/>
  <c r="AH43" i="13" s="1"/>
  <c r="AI43" i="13" s="1"/>
  <c r="AJ43" i="13" s="1"/>
  <c r="Z42" i="13"/>
  <c r="AA42" i="13" s="1"/>
  <c r="AB42" i="13" s="1"/>
  <c r="AC42" i="13" s="1"/>
  <c r="AD42" i="13" s="1"/>
  <c r="AE42" i="13" s="1"/>
  <c r="AF42" i="13" s="1"/>
  <c r="AG42" i="13" s="1"/>
  <c r="AH42" i="13" s="1"/>
  <c r="AI42" i="13" s="1"/>
  <c r="AJ42" i="13" s="1"/>
  <c r="Z41" i="13"/>
  <c r="AA41" i="13" s="1"/>
  <c r="AB41" i="13" s="1"/>
  <c r="AC41" i="13" s="1"/>
  <c r="AD41" i="13" s="1"/>
  <c r="AE41" i="13" s="1"/>
  <c r="AF41" i="13" s="1"/>
  <c r="AG41" i="13" s="1"/>
  <c r="AH41" i="13" s="1"/>
  <c r="AI41" i="13" s="1"/>
  <c r="AJ41" i="13" s="1"/>
  <c r="Z40" i="13"/>
  <c r="AA40" i="13" s="1"/>
  <c r="AB40" i="13" s="1"/>
  <c r="AC40" i="13" s="1"/>
  <c r="AD40" i="13" s="1"/>
  <c r="AE40" i="13" s="1"/>
  <c r="AF40" i="13" s="1"/>
  <c r="AG40" i="13" s="1"/>
  <c r="AH40" i="13" s="1"/>
  <c r="AI40" i="13" s="1"/>
  <c r="AJ40" i="13" s="1"/>
  <c r="Z39" i="13"/>
  <c r="AA39" i="13" s="1"/>
  <c r="AB39" i="13" s="1"/>
  <c r="AC39" i="13" s="1"/>
  <c r="AD39" i="13" s="1"/>
  <c r="AE39" i="13" s="1"/>
  <c r="AF39" i="13" s="1"/>
  <c r="AG39" i="13" s="1"/>
  <c r="AH39" i="13" s="1"/>
  <c r="AI39" i="13" s="1"/>
  <c r="AJ39" i="13" s="1"/>
  <c r="Z38" i="13"/>
  <c r="AA38" i="13" s="1"/>
  <c r="AB38" i="13" s="1"/>
  <c r="AC38" i="13" s="1"/>
  <c r="AD38" i="13" s="1"/>
  <c r="AE38" i="13" s="1"/>
  <c r="AF38" i="13" s="1"/>
  <c r="AG38" i="13" s="1"/>
  <c r="AH38" i="13" s="1"/>
  <c r="AI38" i="13" s="1"/>
  <c r="AJ38" i="13" s="1"/>
  <c r="Z37" i="13"/>
  <c r="AA37" i="13" s="1"/>
  <c r="AB37" i="13" s="1"/>
  <c r="AC37" i="13" s="1"/>
  <c r="AD37" i="13" s="1"/>
  <c r="AE37" i="13" s="1"/>
  <c r="AF37" i="13" s="1"/>
  <c r="AG37" i="13" s="1"/>
  <c r="AH37" i="13" s="1"/>
  <c r="AI37" i="13" s="1"/>
  <c r="AJ37" i="13" s="1"/>
  <c r="Z36" i="13"/>
  <c r="AA36" i="13" s="1"/>
  <c r="AB36" i="13" s="1"/>
  <c r="AC36" i="13" s="1"/>
  <c r="AD36" i="13" s="1"/>
  <c r="AE36" i="13" s="1"/>
  <c r="AF36" i="13" s="1"/>
  <c r="AG36" i="13" s="1"/>
  <c r="AH36" i="13" s="1"/>
  <c r="AI36" i="13" s="1"/>
  <c r="AJ36" i="13" s="1"/>
  <c r="Z35" i="13"/>
  <c r="AA35" i="13" s="1"/>
  <c r="AB35" i="13" s="1"/>
  <c r="AC35" i="13" s="1"/>
  <c r="AD35" i="13" s="1"/>
  <c r="AE35" i="13" s="1"/>
  <c r="AF35" i="13" s="1"/>
  <c r="AG35" i="13" s="1"/>
  <c r="AH35" i="13" s="1"/>
  <c r="AI35" i="13" s="1"/>
  <c r="AJ35" i="13" s="1"/>
  <c r="Z34" i="13"/>
  <c r="AA34" i="13" s="1"/>
  <c r="AB34" i="13" s="1"/>
  <c r="AC34" i="13" s="1"/>
  <c r="AD34" i="13" s="1"/>
  <c r="AE34" i="13" s="1"/>
  <c r="AF34" i="13" s="1"/>
  <c r="AG34" i="13" s="1"/>
  <c r="AH34" i="13" s="1"/>
  <c r="AI34" i="13" s="1"/>
  <c r="AJ34" i="13" s="1"/>
  <c r="Z33" i="13"/>
  <c r="AA33" i="13" s="1"/>
  <c r="AB33" i="13" s="1"/>
  <c r="AC33" i="13" s="1"/>
  <c r="AD33" i="13" s="1"/>
  <c r="AE33" i="13" s="1"/>
  <c r="AF33" i="13" s="1"/>
  <c r="AG33" i="13" s="1"/>
  <c r="AH33" i="13" s="1"/>
  <c r="AI33" i="13" s="1"/>
  <c r="AJ33" i="13" s="1"/>
  <c r="Z32" i="13"/>
  <c r="AA32" i="13" s="1"/>
  <c r="AB32" i="13" s="1"/>
  <c r="AC32" i="13" s="1"/>
  <c r="AD32" i="13" s="1"/>
  <c r="AE32" i="13" s="1"/>
  <c r="AF32" i="13" s="1"/>
  <c r="AG32" i="13" s="1"/>
  <c r="AH32" i="13" s="1"/>
  <c r="AI32" i="13" s="1"/>
  <c r="AJ32" i="13" s="1"/>
  <c r="Z31" i="13"/>
  <c r="AA31" i="13" s="1"/>
  <c r="AB31" i="13" s="1"/>
  <c r="AC31" i="13" s="1"/>
  <c r="AD31" i="13" s="1"/>
  <c r="AE31" i="13" s="1"/>
  <c r="AF31" i="13" s="1"/>
  <c r="AG31" i="13" s="1"/>
  <c r="AH31" i="13" s="1"/>
  <c r="AI31" i="13" s="1"/>
  <c r="AJ31" i="13" s="1"/>
  <c r="Z29" i="13"/>
  <c r="AA29" i="13" s="1"/>
  <c r="AB29" i="13" s="1"/>
  <c r="AC29" i="13" s="1"/>
  <c r="AD29" i="13" s="1"/>
  <c r="AE29" i="13" s="1"/>
  <c r="AF29" i="13" s="1"/>
  <c r="AG29" i="13" s="1"/>
  <c r="AH29" i="13" s="1"/>
  <c r="AI29" i="13" s="1"/>
  <c r="AJ29" i="13" s="1"/>
  <c r="Z28" i="13"/>
  <c r="AA28" i="13" s="1"/>
  <c r="AB28" i="13" s="1"/>
  <c r="AC28" i="13" s="1"/>
  <c r="AD28" i="13" s="1"/>
  <c r="AE28" i="13" s="1"/>
  <c r="AF28" i="13" s="1"/>
  <c r="AG28" i="13" s="1"/>
  <c r="AH28" i="13" s="1"/>
  <c r="AI28" i="13" s="1"/>
  <c r="AJ28" i="13" s="1"/>
  <c r="Z26" i="13"/>
  <c r="AA26" i="13" s="1"/>
  <c r="AB26" i="13" s="1"/>
  <c r="AC26" i="13" s="1"/>
  <c r="AD26" i="13" s="1"/>
  <c r="AE26" i="13" s="1"/>
  <c r="AF26" i="13" s="1"/>
  <c r="AG26" i="13" s="1"/>
  <c r="AH26" i="13" s="1"/>
  <c r="AI26" i="13" s="1"/>
  <c r="AJ26" i="13" s="1"/>
  <c r="Z23" i="13"/>
  <c r="AA23" i="13" s="1"/>
  <c r="AB23" i="13" s="1"/>
  <c r="AC23" i="13" s="1"/>
  <c r="AD23" i="13" s="1"/>
  <c r="AE23" i="13" s="1"/>
  <c r="AF23" i="13" s="1"/>
  <c r="AG23" i="13" s="1"/>
  <c r="AH23" i="13" s="1"/>
  <c r="AI23" i="13" s="1"/>
  <c r="AJ23" i="13" s="1"/>
  <c r="Z20" i="13"/>
  <c r="AA20" i="13" s="1"/>
  <c r="AB20" i="13" s="1"/>
  <c r="AC20" i="13" s="1"/>
  <c r="AD20" i="13" s="1"/>
  <c r="AE20" i="13" s="1"/>
  <c r="AF20" i="13" s="1"/>
  <c r="AG20" i="13" s="1"/>
  <c r="AH20" i="13" s="1"/>
  <c r="AI20" i="13" s="1"/>
  <c r="AJ20" i="13" s="1"/>
  <c r="Z18" i="13"/>
  <c r="AA18" i="13" s="1"/>
  <c r="AB18" i="13" s="1"/>
  <c r="AC18" i="13" s="1"/>
  <c r="AD18" i="13" s="1"/>
  <c r="AE18" i="13" s="1"/>
  <c r="AF18" i="13" s="1"/>
  <c r="AG18" i="13" s="1"/>
  <c r="AH18" i="13" s="1"/>
  <c r="AI18" i="13" s="1"/>
  <c r="AJ18" i="13" s="1"/>
  <c r="Z16" i="13"/>
  <c r="AA16" i="13" s="1"/>
  <c r="AB16" i="13" s="1"/>
  <c r="AC16" i="13" s="1"/>
  <c r="AD16" i="13" s="1"/>
  <c r="AE16" i="13" s="1"/>
  <c r="AF16" i="13" s="1"/>
  <c r="AG16" i="13" s="1"/>
  <c r="AH16" i="13" s="1"/>
  <c r="AI16" i="13" s="1"/>
  <c r="AJ16" i="13" s="1"/>
  <c r="Z14" i="13"/>
  <c r="AA14" i="13" s="1"/>
  <c r="AB14" i="13" s="1"/>
  <c r="AC14" i="13" s="1"/>
  <c r="AD14" i="13" s="1"/>
  <c r="AE14" i="13" s="1"/>
  <c r="AF14" i="13" s="1"/>
  <c r="AG14" i="13" s="1"/>
  <c r="AH14" i="13" s="1"/>
  <c r="AI14" i="13" s="1"/>
  <c r="AJ14" i="13" s="1"/>
  <c r="Z13" i="13"/>
  <c r="AA13" i="13" s="1"/>
  <c r="AB13" i="13" s="1"/>
  <c r="AC13" i="13" s="1"/>
  <c r="AD13" i="13" s="1"/>
  <c r="AE13" i="13" s="1"/>
  <c r="AF13" i="13" s="1"/>
  <c r="AG13" i="13" s="1"/>
  <c r="AH13" i="13" s="1"/>
  <c r="AI13" i="13" s="1"/>
  <c r="AJ13" i="13" s="1"/>
  <c r="Z12" i="13"/>
  <c r="AH18" i="14" l="1"/>
  <c r="AI18" i="14" s="1"/>
  <c r="L7" i="14"/>
  <c r="O7" i="14"/>
  <c r="I7" i="14"/>
  <c r="K111" i="14"/>
  <c r="K99" i="14" s="1"/>
  <c r="Q59" i="14"/>
  <c r="Q58" i="14" s="1"/>
  <c r="AH101" i="14"/>
  <c r="AI101" i="14" s="1"/>
  <c r="N89" i="14"/>
  <c r="N88" i="14" s="1"/>
  <c r="J7" i="14"/>
  <c r="R7" i="14"/>
  <c r="P7" i="14"/>
  <c r="H7" i="14"/>
  <c r="AH120" i="14" s="1"/>
  <c r="AH82" i="14"/>
  <c r="AI82" i="14" s="1"/>
  <c r="AH75" i="14"/>
  <c r="AI75" i="14" s="1"/>
  <c r="AH108" i="14"/>
  <c r="AI108" i="14" s="1"/>
  <c r="AH103" i="14"/>
  <c r="AI103" i="14" s="1"/>
  <c r="AH109" i="14"/>
  <c r="AI109" i="14" s="1"/>
  <c r="AH66" i="14"/>
  <c r="AI66" i="14" s="1"/>
  <c r="AH85" i="14"/>
  <c r="AI85" i="14" s="1"/>
  <c r="AH64" i="14"/>
  <c r="AI64" i="14" s="1"/>
  <c r="AH77" i="14"/>
  <c r="AI77" i="14" s="1"/>
  <c r="AH49" i="14"/>
  <c r="AI49" i="14" s="1"/>
  <c r="Q55" i="14"/>
  <c r="N54" i="14"/>
  <c r="K8" i="14"/>
  <c r="AH26" i="14"/>
  <c r="AI26" i="14" s="1"/>
  <c r="AH102" i="14"/>
  <c r="AI102" i="14" s="1"/>
  <c r="AH106" i="14"/>
  <c r="AI106" i="14" s="1"/>
  <c r="AH33" i="14"/>
  <c r="AI33" i="14" s="1"/>
  <c r="AH45" i="14"/>
  <c r="AI45" i="14" s="1"/>
  <c r="AH110" i="14"/>
  <c r="AI110" i="14" s="1"/>
  <c r="S7" i="14"/>
  <c r="AH95" i="14"/>
  <c r="AI95" i="14" s="1"/>
  <c r="Q117" i="14"/>
  <c r="N116" i="14"/>
  <c r="N99" i="14" s="1"/>
  <c r="AH91" i="14"/>
  <c r="AI91" i="14" s="1"/>
  <c r="AH67" i="14"/>
  <c r="AI67" i="14" s="1"/>
  <c r="T60" i="14"/>
  <c r="T59" i="14" s="1"/>
  <c r="T58" i="14" s="1"/>
  <c r="AH63" i="14"/>
  <c r="AI63" i="14" s="1"/>
  <c r="Y12" i="14"/>
  <c r="AH44" i="14"/>
  <c r="AI44" i="14" s="1"/>
  <c r="AH32" i="14"/>
  <c r="AI32" i="14" s="1"/>
  <c r="AH105" i="14"/>
  <c r="AI105" i="14" s="1"/>
  <c r="AH98" i="14"/>
  <c r="AI98" i="14" s="1"/>
  <c r="AH84" i="14"/>
  <c r="AI84" i="14" s="1"/>
  <c r="Q100" i="14"/>
  <c r="T101" i="14"/>
  <c r="T100" i="14" s="1"/>
  <c r="AH76" i="14"/>
  <c r="AI76" i="14" s="1"/>
  <c r="AH80" i="14"/>
  <c r="AI80" i="14" s="1"/>
  <c r="W30" i="14"/>
  <c r="X30" i="14" s="1"/>
  <c r="Y30" i="14" s="1"/>
  <c r="Z30" i="14" s="1"/>
  <c r="AA30" i="14" s="1"/>
  <c r="AB30" i="14" s="1"/>
  <c r="AC30" i="14" s="1"/>
  <c r="AD30" i="14" s="1"/>
  <c r="AE30" i="14" s="1"/>
  <c r="AF30" i="14" s="1"/>
  <c r="AH107" i="14"/>
  <c r="AI107" i="14" s="1"/>
  <c r="AH48" i="14"/>
  <c r="AI48" i="14" s="1"/>
  <c r="Q20" i="14"/>
  <c r="N19" i="14"/>
  <c r="AH52" i="14"/>
  <c r="AI52" i="14" s="1"/>
  <c r="AH36" i="14"/>
  <c r="AI36" i="14" s="1"/>
  <c r="Q10" i="14"/>
  <c r="N9" i="14"/>
  <c r="AH62" i="14"/>
  <c r="AI62" i="14" s="1"/>
  <c r="AH96" i="14"/>
  <c r="AI96" i="14" s="1"/>
  <c r="N30" i="14"/>
  <c r="K24" i="14"/>
  <c r="Q17" i="14"/>
  <c r="T18" i="14"/>
  <c r="T17" i="14" s="1"/>
  <c r="AH113" i="14"/>
  <c r="AI113" i="14" s="1"/>
  <c r="AH118" i="14"/>
  <c r="AI118" i="14" s="1"/>
  <c r="AH94" i="14"/>
  <c r="AI94" i="14" s="1"/>
  <c r="AH87" i="14"/>
  <c r="AI87" i="14" s="1"/>
  <c r="AH92" i="14"/>
  <c r="AI92" i="14" s="1"/>
  <c r="AH71" i="14"/>
  <c r="AI71" i="14" s="1"/>
  <c r="N59" i="14"/>
  <c r="N58" i="14" s="1"/>
  <c r="AH117" i="14"/>
  <c r="AI117" i="14" s="1"/>
  <c r="AH40" i="14"/>
  <c r="AI40" i="14" s="1"/>
  <c r="AH29" i="14"/>
  <c r="AI29" i="14" s="1"/>
  <c r="Q16" i="14"/>
  <c r="N15" i="14"/>
  <c r="N114" i="14"/>
  <c r="Q115" i="14"/>
  <c r="AH14" i="14"/>
  <c r="AI14" i="14" s="1"/>
  <c r="AL57" i="13"/>
  <c r="AM57" i="13" s="1"/>
  <c r="AL36" i="13"/>
  <c r="AM36" i="13" s="1"/>
  <c r="AL90" i="13"/>
  <c r="AM90" i="13" s="1"/>
  <c r="AL18" i="13"/>
  <c r="AM18" i="13" s="1"/>
  <c r="AL40" i="13"/>
  <c r="AM40" i="13" s="1"/>
  <c r="AL63" i="13"/>
  <c r="AM63" i="13" s="1"/>
  <c r="AL107" i="13"/>
  <c r="AM107" i="13" s="1"/>
  <c r="AL98" i="13"/>
  <c r="AM98" i="13" s="1"/>
  <c r="AL103" i="13"/>
  <c r="AM103" i="13" s="1"/>
  <c r="AL20" i="13"/>
  <c r="AM20" i="13" s="1"/>
  <c r="AL33" i="13"/>
  <c r="AM33" i="13" s="1"/>
  <c r="AL41" i="13"/>
  <c r="AM41" i="13" s="1"/>
  <c r="AA80" i="13"/>
  <c r="AB80" i="13" s="1"/>
  <c r="AC80" i="13" s="1"/>
  <c r="AD80" i="13" s="1"/>
  <c r="AE80" i="13" s="1"/>
  <c r="AF80" i="13" s="1"/>
  <c r="AG80" i="13" s="1"/>
  <c r="AH80" i="13" s="1"/>
  <c r="AI80" i="13" s="1"/>
  <c r="AJ80" i="13" s="1"/>
  <c r="AL110" i="13"/>
  <c r="AM110" i="13" s="1"/>
  <c r="AA118" i="13"/>
  <c r="AB118" i="13" s="1"/>
  <c r="AC118" i="13" s="1"/>
  <c r="AD118" i="13" s="1"/>
  <c r="AE118" i="13" s="1"/>
  <c r="AF118" i="13" s="1"/>
  <c r="AG118" i="13" s="1"/>
  <c r="AH118" i="13" s="1"/>
  <c r="AI118" i="13" s="1"/>
  <c r="AJ118" i="13" s="1"/>
  <c r="AL28" i="13"/>
  <c r="AM28" i="13" s="1"/>
  <c r="AL44" i="13"/>
  <c r="AM44" i="13" s="1"/>
  <c r="AL79" i="13"/>
  <c r="AM79" i="13" s="1"/>
  <c r="AL77" i="13"/>
  <c r="AM77" i="13" s="1"/>
  <c r="AL16" i="13"/>
  <c r="AM16" i="13" s="1"/>
  <c r="AL31" i="13"/>
  <c r="AM31" i="13" s="1"/>
  <c r="AL39" i="13"/>
  <c r="AM39" i="13" s="1"/>
  <c r="AL47" i="13"/>
  <c r="AM47" i="13" s="1"/>
  <c r="AL66" i="13"/>
  <c r="AM66" i="13" s="1"/>
  <c r="AL84" i="13"/>
  <c r="AM84" i="13" s="1"/>
  <c r="AL94" i="13"/>
  <c r="AM94" i="13" s="1"/>
  <c r="AA104" i="13"/>
  <c r="AB104" i="13" s="1"/>
  <c r="AC104" i="13" s="1"/>
  <c r="AD104" i="13" s="1"/>
  <c r="AE104" i="13" s="1"/>
  <c r="AF104" i="13" s="1"/>
  <c r="AG104" i="13" s="1"/>
  <c r="AH104" i="13" s="1"/>
  <c r="AI104" i="13" s="1"/>
  <c r="AJ104" i="13" s="1"/>
  <c r="AL32" i="13"/>
  <c r="AM32" i="13" s="1"/>
  <c r="AL52" i="13"/>
  <c r="AM52" i="13" s="1"/>
  <c r="AL87" i="13"/>
  <c r="AM87" i="13" s="1"/>
  <c r="AC113" i="13"/>
  <c r="AD113" i="13" s="1"/>
  <c r="AE113" i="13" s="1"/>
  <c r="AF113" i="13" s="1"/>
  <c r="AG113" i="13" s="1"/>
  <c r="AH113" i="13" s="1"/>
  <c r="AI113" i="13" s="1"/>
  <c r="AJ113" i="13" s="1"/>
  <c r="AL29" i="13"/>
  <c r="AM29" i="13" s="1"/>
  <c r="AL37" i="13"/>
  <c r="AM37" i="13" s="1"/>
  <c r="AL45" i="13"/>
  <c r="AM45" i="13" s="1"/>
  <c r="AC115" i="13"/>
  <c r="AD115" i="13" s="1"/>
  <c r="AE115" i="13" s="1"/>
  <c r="AF115" i="13" s="1"/>
  <c r="AG115" i="13" s="1"/>
  <c r="AH115" i="13" s="1"/>
  <c r="AI115" i="13" s="1"/>
  <c r="AJ115" i="13" s="1"/>
  <c r="AL26" i="13"/>
  <c r="AM26" i="13" s="1"/>
  <c r="AL35" i="13"/>
  <c r="AM35" i="13" s="1"/>
  <c r="AL43" i="13"/>
  <c r="AM43" i="13" s="1"/>
  <c r="AG48" i="13"/>
  <c r="AH48" i="13" s="1"/>
  <c r="AI48" i="13" s="1"/>
  <c r="AJ48" i="13" s="1"/>
  <c r="AL56" i="13"/>
  <c r="AM56" i="13" s="1"/>
  <c r="AA12" i="13"/>
  <c r="AB12" i="13" s="1"/>
  <c r="AC12" i="13" s="1"/>
  <c r="AD12" i="13" s="1"/>
  <c r="AE12" i="13" s="1"/>
  <c r="AF12" i="13" s="1"/>
  <c r="AA51" i="13"/>
  <c r="AB51" i="13" s="1"/>
  <c r="AC51" i="13" s="1"/>
  <c r="AD51" i="13" s="1"/>
  <c r="AE51" i="13" s="1"/>
  <c r="AF51" i="13" s="1"/>
  <c r="AG51" i="13" s="1"/>
  <c r="AH51" i="13" s="1"/>
  <c r="AI51" i="13" s="1"/>
  <c r="AJ51" i="13" s="1"/>
  <c r="AA70" i="13"/>
  <c r="AB70" i="13" s="1"/>
  <c r="AC70" i="13" s="1"/>
  <c r="AD70" i="13" s="1"/>
  <c r="AE70" i="13" s="1"/>
  <c r="AF70" i="13" s="1"/>
  <c r="AG70" i="13" s="1"/>
  <c r="AH70" i="13" s="1"/>
  <c r="AI70" i="13" s="1"/>
  <c r="AJ70" i="13" s="1"/>
  <c r="AB71" i="13"/>
  <c r="AC71" i="13" s="1"/>
  <c r="AD71" i="13" s="1"/>
  <c r="AE71" i="13" s="1"/>
  <c r="AF71" i="13" s="1"/>
  <c r="AG71" i="13" s="1"/>
  <c r="AH71" i="13" s="1"/>
  <c r="AI71" i="13" s="1"/>
  <c r="AJ71" i="13" s="1"/>
  <c r="AA75" i="13"/>
  <c r="AB75" i="13" s="1"/>
  <c r="AC75" i="13" s="1"/>
  <c r="AD75" i="13" s="1"/>
  <c r="AE75" i="13" s="1"/>
  <c r="AF75" i="13" s="1"/>
  <c r="AG75" i="13" s="1"/>
  <c r="AH75" i="13" s="1"/>
  <c r="AI75" i="13" s="1"/>
  <c r="AJ75" i="13" s="1"/>
  <c r="AA106" i="13"/>
  <c r="AB106" i="13" s="1"/>
  <c r="AC106" i="13" s="1"/>
  <c r="AD106" i="13" s="1"/>
  <c r="AE106" i="13" s="1"/>
  <c r="AF106" i="13" s="1"/>
  <c r="AG106" i="13" s="1"/>
  <c r="AH106" i="13" s="1"/>
  <c r="AI106" i="13" s="1"/>
  <c r="AJ106" i="13" s="1"/>
  <c r="AA108" i="13"/>
  <c r="AB108" i="13" s="1"/>
  <c r="AC108" i="13" s="1"/>
  <c r="AD108" i="13" s="1"/>
  <c r="AE108" i="13" s="1"/>
  <c r="AF108" i="13" s="1"/>
  <c r="AG108" i="13" s="1"/>
  <c r="AH108" i="13" s="1"/>
  <c r="AI108" i="13" s="1"/>
  <c r="AJ108" i="13" s="1"/>
  <c r="AL13" i="13"/>
  <c r="AM13" i="13" s="1"/>
  <c r="AL49" i="13"/>
  <c r="AM49" i="13" s="1"/>
  <c r="AL53" i="13"/>
  <c r="AM53" i="13" s="1"/>
  <c r="AL60" i="13"/>
  <c r="AM60" i="13" s="1"/>
  <c r="AL64" i="13"/>
  <c r="AM64" i="13" s="1"/>
  <c r="AL68" i="13"/>
  <c r="AM68" i="13" s="1"/>
  <c r="AL72" i="13"/>
  <c r="AM72" i="13" s="1"/>
  <c r="AL76" i="13"/>
  <c r="AM76" i="13" s="1"/>
  <c r="AL67" i="13"/>
  <c r="AM67" i="13" s="1"/>
  <c r="AL93" i="13"/>
  <c r="AM93" i="13" s="1"/>
  <c r="AL97" i="13"/>
  <c r="AM97" i="13" s="1"/>
  <c r="AL14" i="13"/>
  <c r="AM14" i="13" s="1"/>
  <c r="AL23" i="13"/>
  <c r="AM23" i="13" s="1"/>
  <c r="AL34" i="13"/>
  <c r="AM34" i="13" s="1"/>
  <c r="AL38" i="13"/>
  <c r="AM38" i="13" s="1"/>
  <c r="AL42" i="13"/>
  <c r="AM42" i="13" s="1"/>
  <c r="AL46" i="13"/>
  <c r="AM46" i="13" s="1"/>
  <c r="AL50" i="13"/>
  <c r="AM50" i="13" s="1"/>
  <c r="AL55" i="13"/>
  <c r="AM55" i="13" s="1"/>
  <c r="AL61" i="13"/>
  <c r="AM61" i="13" s="1"/>
  <c r="AL65" i="13"/>
  <c r="AM65" i="13" s="1"/>
  <c r="AL69" i="13"/>
  <c r="AM69" i="13" s="1"/>
  <c r="AL73" i="13"/>
  <c r="AM73" i="13" s="1"/>
  <c r="AL81" i="13"/>
  <c r="AM81" i="13" s="1"/>
  <c r="AL85" i="13"/>
  <c r="AM85" i="13" s="1"/>
  <c r="AL91" i="13"/>
  <c r="AM91" i="13" s="1"/>
  <c r="AL95" i="13"/>
  <c r="AM95" i="13" s="1"/>
  <c r="AL101" i="13"/>
  <c r="AM101" i="13" s="1"/>
  <c r="AL105" i="13"/>
  <c r="AM105" i="13" s="1"/>
  <c r="AL109" i="13"/>
  <c r="AM109" i="13" s="1"/>
  <c r="AL117" i="13"/>
  <c r="AM117" i="13" s="1"/>
  <c r="AL83" i="13"/>
  <c r="AM83" i="13" s="1"/>
  <c r="AA62" i="13"/>
  <c r="AB62" i="13" s="1"/>
  <c r="AC62" i="13" s="1"/>
  <c r="AD62" i="13" s="1"/>
  <c r="AE62" i="13" s="1"/>
  <c r="AF62" i="13" s="1"/>
  <c r="AG62" i="13" s="1"/>
  <c r="AH62" i="13" s="1"/>
  <c r="AI62" i="13" s="1"/>
  <c r="AJ62" i="13" s="1"/>
  <c r="AA74" i="13"/>
  <c r="AB74" i="13" s="1"/>
  <c r="AC74" i="13" s="1"/>
  <c r="AD74" i="13" s="1"/>
  <c r="AE74" i="13" s="1"/>
  <c r="AF74" i="13" s="1"/>
  <c r="AG74" i="13" s="1"/>
  <c r="AH74" i="13" s="1"/>
  <c r="AI74" i="13" s="1"/>
  <c r="AJ74" i="13" s="1"/>
  <c r="AL78" i="13"/>
  <c r="AM78" i="13" s="1"/>
  <c r="AL82" i="13"/>
  <c r="AM82" i="13" s="1"/>
  <c r="AL86" i="13"/>
  <c r="AM86" i="13" s="1"/>
  <c r="AL92" i="13"/>
  <c r="AM92" i="13" s="1"/>
  <c r="AL96" i="13"/>
  <c r="AM96" i="13" s="1"/>
  <c r="AL102" i="13"/>
  <c r="AM102" i="13" s="1"/>
  <c r="O118" i="13"/>
  <c r="R118" i="13" s="1"/>
  <c r="U118" i="13" s="1"/>
  <c r="X118" i="13" s="1"/>
  <c r="O117" i="13"/>
  <c r="R117" i="13" s="1"/>
  <c r="W116" i="13"/>
  <c r="V116" i="13"/>
  <c r="T116" i="13"/>
  <c r="S116" i="13"/>
  <c r="Q116" i="13"/>
  <c r="P116" i="13"/>
  <c r="N116" i="13"/>
  <c r="M116" i="13"/>
  <c r="L116" i="13"/>
  <c r="O115" i="13"/>
  <c r="W114" i="13"/>
  <c r="V114" i="13"/>
  <c r="T114" i="13"/>
  <c r="S114" i="13"/>
  <c r="Q114" i="13"/>
  <c r="P114" i="13"/>
  <c r="N114" i="13"/>
  <c r="M114" i="13"/>
  <c r="L114" i="13"/>
  <c r="O113" i="13"/>
  <c r="O112" i="13" s="1"/>
  <c r="W112" i="13"/>
  <c r="V112" i="13"/>
  <c r="T112" i="13"/>
  <c r="S112" i="13"/>
  <c r="Q112" i="13"/>
  <c r="P112" i="13"/>
  <c r="N112" i="13"/>
  <c r="M112" i="13"/>
  <c r="L112" i="13"/>
  <c r="O110" i="13"/>
  <c r="R110" i="13" s="1"/>
  <c r="U110" i="13" s="1"/>
  <c r="X110" i="13" s="1"/>
  <c r="O109" i="13"/>
  <c r="R109" i="13" s="1"/>
  <c r="U109" i="13" s="1"/>
  <c r="X109" i="13" s="1"/>
  <c r="O108" i="13"/>
  <c r="R108" i="13" s="1"/>
  <c r="U108" i="13" s="1"/>
  <c r="X108" i="13" s="1"/>
  <c r="O107" i="13"/>
  <c r="R107" i="13" s="1"/>
  <c r="U107" i="13" s="1"/>
  <c r="X107" i="13" s="1"/>
  <c r="O106" i="13"/>
  <c r="R106" i="13" s="1"/>
  <c r="U106" i="13" s="1"/>
  <c r="X106" i="13" s="1"/>
  <c r="O105" i="13"/>
  <c r="R105" i="13" s="1"/>
  <c r="U105" i="13" s="1"/>
  <c r="X105" i="13" s="1"/>
  <c r="O104" i="13"/>
  <c r="R104" i="13" s="1"/>
  <c r="U104" i="13" s="1"/>
  <c r="X104" i="13" s="1"/>
  <c r="O103" i="13"/>
  <c r="R103" i="13" s="1"/>
  <c r="U103" i="13" s="1"/>
  <c r="X103" i="13" s="1"/>
  <c r="O102" i="13"/>
  <c r="R102" i="13" s="1"/>
  <c r="U102" i="13" s="1"/>
  <c r="X102" i="13" s="1"/>
  <c r="O101" i="13"/>
  <c r="R101" i="13" s="1"/>
  <c r="U101" i="13" s="1"/>
  <c r="W100" i="13"/>
  <c r="V100" i="13"/>
  <c r="T100" i="13"/>
  <c r="S100" i="13"/>
  <c r="Q100" i="13"/>
  <c r="P100" i="13"/>
  <c r="N100" i="13"/>
  <c r="M100" i="13"/>
  <c r="L100" i="13"/>
  <c r="O98" i="13"/>
  <c r="R98" i="13" s="1"/>
  <c r="U98" i="13" s="1"/>
  <c r="X98" i="13" s="1"/>
  <c r="O97" i="13"/>
  <c r="R97" i="13" s="1"/>
  <c r="U97" i="13" s="1"/>
  <c r="X97" i="13" s="1"/>
  <c r="O96" i="13"/>
  <c r="R96" i="13" s="1"/>
  <c r="U96" i="13" s="1"/>
  <c r="X96" i="13" s="1"/>
  <c r="O95" i="13"/>
  <c r="R95" i="13" s="1"/>
  <c r="U95" i="13" s="1"/>
  <c r="X95" i="13" s="1"/>
  <c r="O94" i="13"/>
  <c r="R94" i="13" s="1"/>
  <c r="U94" i="13" s="1"/>
  <c r="X94" i="13" s="1"/>
  <c r="O93" i="13"/>
  <c r="R93" i="13" s="1"/>
  <c r="U93" i="13" s="1"/>
  <c r="X93" i="13" s="1"/>
  <c r="O92" i="13"/>
  <c r="R92" i="13" s="1"/>
  <c r="U92" i="13" s="1"/>
  <c r="X92" i="13" s="1"/>
  <c r="O91" i="13"/>
  <c r="R91" i="13" s="1"/>
  <c r="O90" i="13"/>
  <c r="R90" i="13" s="1"/>
  <c r="U90" i="13" s="1"/>
  <c r="X90" i="13" s="1"/>
  <c r="W89" i="13"/>
  <c r="W88" i="13" s="1"/>
  <c r="V89" i="13"/>
  <c r="V88" i="13" s="1"/>
  <c r="T89" i="13"/>
  <c r="T88" i="13" s="1"/>
  <c r="S89" i="13"/>
  <c r="S88" i="13" s="1"/>
  <c r="Q89" i="13"/>
  <c r="Q88" i="13" s="1"/>
  <c r="P89" i="13"/>
  <c r="P88" i="13" s="1"/>
  <c r="N89" i="13"/>
  <c r="N88" i="13" s="1"/>
  <c r="M89" i="13"/>
  <c r="M88" i="13" s="1"/>
  <c r="L89" i="13"/>
  <c r="L88" i="13" s="1"/>
  <c r="O87" i="13"/>
  <c r="R87" i="13" s="1"/>
  <c r="U87" i="13" s="1"/>
  <c r="X87" i="13" s="1"/>
  <c r="O86" i="13"/>
  <c r="R86" i="13" s="1"/>
  <c r="U86" i="13" s="1"/>
  <c r="X86" i="13" s="1"/>
  <c r="O85" i="13"/>
  <c r="R85" i="13" s="1"/>
  <c r="U85" i="13" s="1"/>
  <c r="X85" i="13" s="1"/>
  <c r="O84" i="13"/>
  <c r="R84" i="13" s="1"/>
  <c r="U84" i="13" s="1"/>
  <c r="X84" i="13" s="1"/>
  <c r="O83" i="13"/>
  <c r="R83" i="13" s="1"/>
  <c r="U83" i="13" s="1"/>
  <c r="X83" i="13" s="1"/>
  <c r="O82" i="13"/>
  <c r="R82" i="13" s="1"/>
  <c r="U82" i="13" s="1"/>
  <c r="X82" i="13" s="1"/>
  <c r="O81" i="13"/>
  <c r="R81" i="13" s="1"/>
  <c r="U81" i="13" s="1"/>
  <c r="X81" i="13" s="1"/>
  <c r="O80" i="13"/>
  <c r="R80" i="13" s="1"/>
  <c r="U80" i="13" s="1"/>
  <c r="X80" i="13" s="1"/>
  <c r="O79" i="13"/>
  <c r="R79" i="13" s="1"/>
  <c r="U79" i="13" s="1"/>
  <c r="X79" i="13" s="1"/>
  <c r="O78" i="13"/>
  <c r="R78" i="13" s="1"/>
  <c r="U78" i="13" s="1"/>
  <c r="X78" i="13" s="1"/>
  <c r="O77" i="13"/>
  <c r="R77" i="13" s="1"/>
  <c r="U77" i="13" s="1"/>
  <c r="X77" i="13" s="1"/>
  <c r="O76" i="13"/>
  <c r="R76" i="13" s="1"/>
  <c r="U76" i="13" s="1"/>
  <c r="X76" i="13" s="1"/>
  <c r="O75" i="13"/>
  <c r="R75" i="13" s="1"/>
  <c r="U75" i="13" s="1"/>
  <c r="X75" i="13" s="1"/>
  <c r="O74" i="13"/>
  <c r="R74" i="13" s="1"/>
  <c r="U74" i="13" s="1"/>
  <c r="X74" i="13" s="1"/>
  <c r="O73" i="13"/>
  <c r="R73" i="13" s="1"/>
  <c r="U73" i="13" s="1"/>
  <c r="X73" i="13" s="1"/>
  <c r="O72" i="13"/>
  <c r="R72" i="13" s="1"/>
  <c r="U72" i="13" s="1"/>
  <c r="X72" i="13" s="1"/>
  <c r="O71" i="13"/>
  <c r="R71" i="13" s="1"/>
  <c r="U71" i="13" s="1"/>
  <c r="X71" i="13" s="1"/>
  <c r="O70" i="13"/>
  <c r="R70" i="13" s="1"/>
  <c r="U70" i="13" s="1"/>
  <c r="X70" i="13" s="1"/>
  <c r="O69" i="13"/>
  <c r="R69" i="13" s="1"/>
  <c r="U69" i="13" s="1"/>
  <c r="X69" i="13" s="1"/>
  <c r="O68" i="13"/>
  <c r="R68" i="13" s="1"/>
  <c r="U68" i="13" s="1"/>
  <c r="X68" i="13" s="1"/>
  <c r="O67" i="13"/>
  <c r="R67" i="13" s="1"/>
  <c r="U67" i="13" s="1"/>
  <c r="X67" i="13" s="1"/>
  <c r="O66" i="13"/>
  <c r="R66" i="13" s="1"/>
  <c r="U66" i="13" s="1"/>
  <c r="X66" i="13" s="1"/>
  <c r="O65" i="13"/>
  <c r="R65" i="13" s="1"/>
  <c r="U65" i="13" s="1"/>
  <c r="X65" i="13" s="1"/>
  <c r="O64" i="13"/>
  <c r="R64" i="13" s="1"/>
  <c r="U64" i="13" s="1"/>
  <c r="X64" i="13" s="1"/>
  <c r="O63" i="13"/>
  <c r="R63" i="13" s="1"/>
  <c r="U63" i="13" s="1"/>
  <c r="X63" i="13" s="1"/>
  <c r="O62" i="13"/>
  <c r="R62" i="13" s="1"/>
  <c r="U62" i="13" s="1"/>
  <c r="X62" i="13" s="1"/>
  <c r="O61" i="13"/>
  <c r="R61" i="13" s="1"/>
  <c r="U61" i="13" s="1"/>
  <c r="X61" i="13" s="1"/>
  <c r="O60" i="13"/>
  <c r="R60" i="13" s="1"/>
  <c r="U60" i="13" s="1"/>
  <c r="W59" i="13"/>
  <c r="W58" i="13" s="1"/>
  <c r="V59" i="13"/>
  <c r="V58" i="13" s="1"/>
  <c r="T59" i="13"/>
  <c r="T58" i="13" s="1"/>
  <c r="S59" i="13"/>
  <c r="S58" i="13" s="1"/>
  <c r="Q59" i="13"/>
  <c r="Q58" i="13" s="1"/>
  <c r="P59" i="13"/>
  <c r="P58" i="13" s="1"/>
  <c r="N59" i="13"/>
  <c r="N58" i="13" s="1"/>
  <c r="M59" i="13"/>
  <c r="M58" i="13" s="1"/>
  <c r="L59" i="13"/>
  <c r="L58" i="13" s="1"/>
  <c r="O57" i="13"/>
  <c r="R57" i="13" s="1"/>
  <c r="U57" i="13" s="1"/>
  <c r="X57" i="13" s="1"/>
  <c r="O56" i="13"/>
  <c r="R56" i="13" s="1"/>
  <c r="U56" i="13" s="1"/>
  <c r="X56" i="13" s="1"/>
  <c r="O55" i="13"/>
  <c r="W54" i="13"/>
  <c r="V54" i="13"/>
  <c r="T54" i="13"/>
  <c r="S54" i="13"/>
  <c r="Q54" i="13"/>
  <c r="P54" i="13"/>
  <c r="N54" i="13"/>
  <c r="M54" i="13"/>
  <c r="L54" i="13"/>
  <c r="O53" i="13"/>
  <c r="R53" i="13" s="1"/>
  <c r="U53" i="13" s="1"/>
  <c r="X53" i="13" s="1"/>
  <c r="O52" i="13"/>
  <c r="R52" i="13" s="1"/>
  <c r="U52" i="13" s="1"/>
  <c r="X52" i="13" s="1"/>
  <c r="O51" i="13"/>
  <c r="R51" i="13" s="1"/>
  <c r="U51" i="13" s="1"/>
  <c r="X51" i="13" s="1"/>
  <c r="O50" i="13"/>
  <c r="R50" i="13" s="1"/>
  <c r="U50" i="13" s="1"/>
  <c r="X50" i="13" s="1"/>
  <c r="O49" i="13"/>
  <c r="R49" i="13" s="1"/>
  <c r="U49" i="13" s="1"/>
  <c r="X49" i="13" s="1"/>
  <c r="O48" i="13"/>
  <c r="R48" i="13" s="1"/>
  <c r="U48" i="13" s="1"/>
  <c r="X48" i="13" s="1"/>
  <c r="O47" i="13"/>
  <c r="R47" i="13" s="1"/>
  <c r="U47" i="13" s="1"/>
  <c r="X47" i="13" s="1"/>
  <c r="O46" i="13"/>
  <c r="R46" i="13" s="1"/>
  <c r="U46" i="13" s="1"/>
  <c r="X46" i="13" s="1"/>
  <c r="O43" i="13"/>
  <c r="R43" i="13" s="1"/>
  <c r="U43" i="13" s="1"/>
  <c r="X43" i="13" s="1"/>
  <c r="O42" i="13"/>
  <c r="R42" i="13" s="1"/>
  <c r="U42" i="13" s="1"/>
  <c r="X42" i="13" s="1"/>
  <c r="O41" i="13"/>
  <c r="R41" i="13" s="1"/>
  <c r="U41" i="13" s="1"/>
  <c r="X41" i="13" s="1"/>
  <c r="O40" i="13"/>
  <c r="R40" i="13" s="1"/>
  <c r="U40" i="13" s="1"/>
  <c r="X40" i="13" s="1"/>
  <c r="O37" i="13"/>
  <c r="R37" i="13" s="1"/>
  <c r="U37" i="13" s="1"/>
  <c r="X37" i="13" s="1"/>
  <c r="O36" i="13"/>
  <c r="R36" i="13" s="1"/>
  <c r="U36" i="13" s="1"/>
  <c r="X36" i="13" s="1"/>
  <c r="O35" i="13"/>
  <c r="R35" i="13" s="1"/>
  <c r="U35" i="13" s="1"/>
  <c r="X35" i="13" s="1"/>
  <c r="O32" i="13"/>
  <c r="R32" i="13" s="1"/>
  <c r="U32" i="13" s="1"/>
  <c r="X32" i="13" s="1"/>
  <c r="O31" i="13"/>
  <c r="R31" i="13" s="1"/>
  <c r="U31" i="13" s="1"/>
  <c r="X31" i="13" s="1"/>
  <c r="L30" i="13"/>
  <c r="O29" i="13"/>
  <c r="R29" i="13" s="1"/>
  <c r="U29" i="13" s="1"/>
  <c r="X29" i="13" s="1"/>
  <c r="O28" i="13"/>
  <c r="R28" i="13" s="1"/>
  <c r="U28" i="13" s="1"/>
  <c r="X28" i="13" s="1"/>
  <c r="W27" i="13"/>
  <c r="V27" i="13"/>
  <c r="T27" i="13"/>
  <c r="S27" i="13"/>
  <c r="Q27" i="13"/>
  <c r="P27" i="13"/>
  <c r="N27" i="13"/>
  <c r="M27" i="13"/>
  <c r="W25" i="13"/>
  <c r="V25" i="13"/>
  <c r="T25" i="13"/>
  <c r="S25" i="13"/>
  <c r="Q25" i="13"/>
  <c r="P25" i="13"/>
  <c r="N25" i="13"/>
  <c r="M25" i="13"/>
  <c r="L25" i="13"/>
  <c r="O23" i="13"/>
  <c r="R23" i="13" s="1"/>
  <c r="R22" i="13" s="1"/>
  <c r="R21" i="13" s="1"/>
  <c r="W22" i="13"/>
  <c r="W21" i="13" s="1"/>
  <c r="V22" i="13"/>
  <c r="V21" i="13" s="1"/>
  <c r="T22" i="13"/>
  <c r="T21" i="13" s="1"/>
  <c r="S22" i="13"/>
  <c r="S21" i="13" s="1"/>
  <c r="Q22" i="13"/>
  <c r="Q21" i="13" s="1"/>
  <c r="P22" i="13"/>
  <c r="P21" i="13" s="1"/>
  <c r="N22" i="13"/>
  <c r="N21" i="13" s="1"/>
  <c r="M22" i="13"/>
  <c r="M21" i="13" s="1"/>
  <c r="L22" i="13"/>
  <c r="L21" i="13" s="1"/>
  <c r="O20" i="13"/>
  <c r="R20" i="13" s="1"/>
  <c r="W19" i="13"/>
  <c r="V19" i="13"/>
  <c r="T19" i="13"/>
  <c r="S19" i="13"/>
  <c r="Q19" i="13"/>
  <c r="P19" i="13"/>
  <c r="N19" i="13"/>
  <c r="M19" i="13"/>
  <c r="L19" i="13"/>
  <c r="O18" i="13"/>
  <c r="R18" i="13" s="1"/>
  <c r="W17" i="13"/>
  <c r="V17" i="13"/>
  <c r="T17" i="13"/>
  <c r="S17" i="13"/>
  <c r="Q17" i="13"/>
  <c r="P17" i="13"/>
  <c r="N17" i="13"/>
  <c r="M17" i="13"/>
  <c r="L17" i="13"/>
  <c r="O16" i="13"/>
  <c r="R16" i="13" s="1"/>
  <c r="U16" i="13" s="1"/>
  <c r="X16" i="13" s="1"/>
  <c r="W15" i="13"/>
  <c r="V15" i="13"/>
  <c r="T15" i="13"/>
  <c r="S15" i="13"/>
  <c r="Q15" i="13"/>
  <c r="P15" i="13"/>
  <c r="N15" i="13"/>
  <c r="M15" i="13"/>
  <c r="L15" i="13"/>
  <c r="O14" i="13"/>
  <c r="R14" i="13" s="1"/>
  <c r="U14" i="13" s="1"/>
  <c r="X14" i="13" s="1"/>
  <c r="O13" i="13"/>
  <c r="R13" i="13" s="1"/>
  <c r="U13" i="13" s="1"/>
  <c r="X13" i="13" s="1"/>
  <c r="O12" i="13"/>
  <c r="R12" i="13" s="1"/>
  <c r="U12" i="13" s="1"/>
  <c r="X12" i="13" s="1"/>
  <c r="O11" i="13"/>
  <c r="R11" i="13" s="1"/>
  <c r="U11" i="13" s="1"/>
  <c r="X11" i="13" s="1"/>
  <c r="O10" i="13"/>
  <c r="W9" i="13"/>
  <c r="V9" i="13"/>
  <c r="T9" i="13"/>
  <c r="S9" i="13"/>
  <c r="Q9" i="13"/>
  <c r="P9" i="13"/>
  <c r="N9" i="13"/>
  <c r="M9" i="13"/>
  <c r="L9" i="13"/>
  <c r="O34" i="5"/>
  <c r="R34" i="5" s="1"/>
  <c r="U34" i="5" s="1"/>
  <c r="X34" i="5" s="1"/>
  <c r="L39" i="5"/>
  <c r="L36" i="5" s="1"/>
  <c r="K7" i="14" l="1"/>
  <c r="W119" i="14"/>
  <c r="N8" i="14"/>
  <c r="T55" i="14"/>
  <c r="T54" i="14" s="1"/>
  <c r="Q54" i="14"/>
  <c r="T16" i="14"/>
  <c r="T15" i="14" s="1"/>
  <c r="Q15" i="14"/>
  <c r="T20" i="14"/>
  <c r="T19" i="14" s="1"/>
  <c r="Q19" i="14"/>
  <c r="T115" i="14"/>
  <c r="T114" i="14" s="1"/>
  <c r="Q114" i="14"/>
  <c r="Y119" i="14"/>
  <c r="Z12" i="14"/>
  <c r="Q30" i="14"/>
  <c r="N27" i="14"/>
  <c r="N24" i="14" s="1"/>
  <c r="N7" i="14" s="1"/>
  <c r="T10" i="14"/>
  <c r="T9" i="14" s="1"/>
  <c r="Q9" i="14"/>
  <c r="AH30" i="14"/>
  <c r="AI30" i="14" s="1"/>
  <c r="X119" i="14"/>
  <c r="Q116" i="14"/>
  <c r="Q99" i="14" s="1"/>
  <c r="T117" i="14"/>
  <c r="T116" i="14" s="1"/>
  <c r="T99" i="14" s="1"/>
  <c r="O30" i="13"/>
  <c r="R30" i="13" s="1"/>
  <c r="U30" i="13" s="1"/>
  <c r="U27" i="13" s="1"/>
  <c r="Z30" i="13"/>
  <c r="L27" i="13"/>
  <c r="L24" i="13" s="1"/>
  <c r="O19" i="13"/>
  <c r="Q99" i="13"/>
  <c r="AL70" i="13"/>
  <c r="AM70" i="13" s="1"/>
  <c r="N8" i="13"/>
  <c r="AL48" i="13"/>
  <c r="AM48" i="13" s="1"/>
  <c r="AL108" i="13"/>
  <c r="AM108" i="13" s="1"/>
  <c r="AL118" i="13"/>
  <c r="AM118" i="13" s="1"/>
  <c r="AL104" i="13"/>
  <c r="AM104" i="13" s="1"/>
  <c r="AG12" i="13"/>
  <c r="AL80" i="13"/>
  <c r="AM80" i="13" s="1"/>
  <c r="N99" i="13"/>
  <c r="AL51" i="13"/>
  <c r="AM51" i="13" s="1"/>
  <c r="AL75" i="13"/>
  <c r="AM75" i="13" s="1"/>
  <c r="L111" i="13"/>
  <c r="L99" i="13" s="1"/>
  <c r="AL115" i="13"/>
  <c r="AM115" i="13" s="1"/>
  <c r="AL106" i="13"/>
  <c r="AM106" i="13" s="1"/>
  <c r="AL113" i="13"/>
  <c r="AM113" i="13" s="1"/>
  <c r="AL71" i="13"/>
  <c r="AM71" i="13" s="1"/>
  <c r="T99" i="13"/>
  <c r="W24" i="13"/>
  <c r="P24" i="13"/>
  <c r="AL74" i="13"/>
  <c r="AM74" i="13" s="1"/>
  <c r="AL62" i="13"/>
  <c r="AM62" i="13" s="1"/>
  <c r="T24" i="13"/>
  <c r="S24" i="13"/>
  <c r="P99" i="13"/>
  <c r="Q24" i="13"/>
  <c r="W99" i="13"/>
  <c r="M99" i="13"/>
  <c r="O17" i="13"/>
  <c r="V99" i="13"/>
  <c r="L8" i="13"/>
  <c r="V24" i="13"/>
  <c r="S8" i="13"/>
  <c r="M24" i="13"/>
  <c r="O54" i="13"/>
  <c r="R17" i="13"/>
  <c r="U18" i="13"/>
  <c r="U17" i="13" s="1"/>
  <c r="V8" i="13"/>
  <c r="W8" i="13"/>
  <c r="O100" i="13"/>
  <c r="Q8" i="13"/>
  <c r="R25" i="13"/>
  <c r="M8" i="13"/>
  <c r="O9" i="13"/>
  <c r="O22" i="13"/>
  <c r="O21" i="13" s="1"/>
  <c r="N24" i="13"/>
  <c r="O59" i="13"/>
  <c r="O58" i="13" s="1"/>
  <c r="O116" i="13"/>
  <c r="R19" i="13"/>
  <c r="U20" i="13"/>
  <c r="U91" i="13"/>
  <c r="R89" i="13"/>
  <c r="R88" i="13" s="1"/>
  <c r="U15" i="13"/>
  <c r="X25" i="13"/>
  <c r="R10" i="13"/>
  <c r="X15" i="13"/>
  <c r="O25" i="13"/>
  <c r="X30" i="13"/>
  <c r="X27" i="13" s="1"/>
  <c r="U100" i="13"/>
  <c r="R113" i="13"/>
  <c r="O114" i="13"/>
  <c r="R115" i="13"/>
  <c r="O15" i="13"/>
  <c r="U23" i="13"/>
  <c r="R55" i="13"/>
  <c r="U59" i="13"/>
  <c r="U58" i="13" s="1"/>
  <c r="X101" i="13"/>
  <c r="X100" i="13" s="1"/>
  <c r="P8" i="13"/>
  <c r="T8" i="13"/>
  <c r="R15" i="13"/>
  <c r="U25" i="13"/>
  <c r="X60" i="13"/>
  <c r="X59" i="13" s="1"/>
  <c r="X58" i="13" s="1"/>
  <c r="S99" i="13"/>
  <c r="R116" i="13"/>
  <c r="R59" i="13"/>
  <c r="R58" i="13" s="1"/>
  <c r="O89" i="13"/>
  <c r="O88" i="13" s="1"/>
  <c r="R100" i="13"/>
  <c r="U117" i="13"/>
  <c r="L121" i="5"/>
  <c r="Q8" i="14" l="1"/>
  <c r="T8" i="14"/>
  <c r="Z119" i="14"/>
  <c r="AA12" i="14"/>
  <c r="T30" i="14"/>
  <c r="T27" i="14" s="1"/>
  <c r="T24" i="14" s="1"/>
  <c r="Q27" i="14"/>
  <c r="Q24" i="14" s="1"/>
  <c r="R27" i="13"/>
  <c r="O27" i="13"/>
  <c r="O24" i="13" s="1"/>
  <c r="AA30" i="13"/>
  <c r="Z119" i="13"/>
  <c r="X18" i="13"/>
  <c r="X17" i="13" s="1"/>
  <c r="T7" i="13"/>
  <c r="W7" i="13"/>
  <c r="N7" i="13"/>
  <c r="Q7" i="13"/>
  <c r="AH12" i="13"/>
  <c r="S7" i="13"/>
  <c r="V7" i="13"/>
  <c r="P7" i="13"/>
  <c r="O99" i="13"/>
  <c r="L7" i="13"/>
  <c r="AL120" i="13" s="1"/>
  <c r="O8" i="13"/>
  <c r="M7" i="13"/>
  <c r="X20" i="13"/>
  <c r="X19" i="13" s="1"/>
  <c r="U19" i="13"/>
  <c r="R99" i="13"/>
  <c r="X23" i="13"/>
  <c r="X22" i="13" s="1"/>
  <c r="X21" i="13" s="1"/>
  <c r="U22" i="13"/>
  <c r="U21" i="13" s="1"/>
  <c r="U113" i="13"/>
  <c r="R112" i="13"/>
  <c r="X91" i="13"/>
  <c r="X89" i="13" s="1"/>
  <c r="X88" i="13" s="1"/>
  <c r="U89" i="13"/>
  <c r="U88" i="13" s="1"/>
  <c r="U116" i="13"/>
  <c r="U99" i="13" s="1"/>
  <c r="X117" i="13"/>
  <c r="X116" i="13" s="1"/>
  <c r="X99" i="13" s="1"/>
  <c r="U55" i="13"/>
  <c r="R54" i="13"/>
  <c r="R24" i="13" s="1"/>
  <c r="U10" i="13"/>
  <c r="R9" i="13"/>
  <c r="R8" i="13" s="1"/>
  <c r="U115" i="13"/>
  <c r="R114" i="13"/>
  <c r="L135" i="5"/>
  <c r="Q7" i="14" l="1"/>
  <c r="T7" i="14"/>
  <c r="AA119" i="14"/>
  <c r="AB12" i="14"/>
  <c r="AB30" i="13"/>
  <c r="AA119" i="13"/>
  <c r="AI12" i="13"/>
  <c r="O7" i="13"/>
  <c r="X55" i="13"/>
  <c r="X54" i="13" s="1"/>
  <c r="X24" i="13" s="1"/>
  <c r="U54" i="13"/>
  <c r="U24" i="13" s="1"/>
  <c r="X113" i="13"/>
  <c r="X112" i="13" s="1"/>
  <c r="U112" i="13"/>
  <c r="R7" i="13"/>
  <c r="X10" i="13"/>
  <c r="X9" i="13" s="1"/>
  <c r="X8" i="13" s="1"/>
  <c r="U9" i="13"/>
  <c r="U8" i="13" s="1"/>
  <c r="X115" i="13"/>
  <c r="X114" i="13" s="1"/>
  <c r="U114" i="13"/>
  <c r="O150" i="5"/>
  <c r="O149" i="5" s="1"/>
  <c r="W149" i="5"/>
  <c r="V149" i="5"/>
  <c r="T149" i="5"/>
  <c r="S149" i="5"/>
  <c r="Q149" i="5"/>
  <c r="P149" i="5"/>
  <c r="N149" i="5"/>
  <c r="M149" i="5"/>
  <c r="L149" i="5"/>
  <c r="O148" i="5"/>
  <c r="R148" i="5" s="1"/>
  <c r="W147" i="5"/>
  <c r="V147" i="5"/>
  <c r="T147" i="5"/>
  <c r="S147" i="5"/>
  <c r="Q147" i="5"/>
  <c r="P147" i="5"/>
  <c r="N147" i="5"/>
  <c r="M147" i="5"/>
  <c r="L147" i="5"/>
  <c r="L151" i="5"/>
  <c r="M151" i="5"/>
  <c r="N151" i="5"/>
  <c r="P151" i="5"/>
  <c r="Q151" i="5"/>
  <c r="S151" i="5"/>
  <c r="T151" i="5"/>
  <c r="V151" i="5"/>
  <c r="W151" i="5"/>
  <c r="AB119" i="14" l="1"/>
  <c r="AC12" i="14"/>
  <c r="AC30" i="13"/>
  <c r="AB119" i="13"/>
  <c r="AJ12" i="13"/>
  <c r="AL12" i="13" s="1"/>
  <c r="U7" i="13"/>
  <c r="X7" i="13"/>
  <c r="L146" i="5"/>
  <c r="L134" i="5" s="1"/>
  <c r="O147" i="5"/>
  <c r="R147" i="5"/>
  <c r="U148" i="5"/>
  <c r="U147" i="5" s="1"/>
  <c r="R150" i="5"/>
  <c r="S141" i="10"/>
  <c r="R143" i="10"/>
  <c r="R141" i="10"/>
  <c r="T6" i="10"/>
  <c r="AC119" i="14" l="1"/>
  <c r="AD12" i="14"/>
  <c r="AD30" i="13"/>
  <c r="AC119" i="13"/>
  <c r="AM12" i="13"/>
  <c r="X148" i="5"/>
  <c r="X147" i="5" s="1"/>
  <c r="U150" i="5"/>
  <c r="R149" i="5"/>
  <c r="S61" i="6"/>
  <c r="AD119" i="14" l="1"/>
  <c r="AE12" i="14"/>
  <c r="AE30" i="13"/>
  <c r="AD119" i="13"/>
  <c r="X150" i="5"/>
  <c r="X149" i="5" s="1"/>
  <c r="U149" i="5"/>
  <c r="K132" i="10"/>
  <c r="N132" i="10" s="1"/>
  <c r="Q132" i="10" s="1"/>
  <c r="T132" i="10" s="1"/>
  <c r="K131" i="10"/>
  <c r="N131" i="10" s="1"/>
  <c r="Q131" i="10" s="1"/>
  <c r="T131" i="10" s="1"/>
  <c r="S130" i="10"/>
  <c r="R130" i="10"/>
  <c r="P130" i="10"/>
  <c r="O130" i="10"/>
  <c r="M130" i="10"/>
  <c r="L130" i="10"/>
  <c r="J130" i="10"/>
  <c r="I130" i="10"/>
  <c r="AE119" i="14" l="1"/>
  <c r="AF12" i="14"/>
  <c r="AF30" i="13"/>
  <c r="AE119" i="13"/>
  <c r="K130" i="10"/>
  <c r="N130" i="10" s="1"/>
  <c r="Q130" i="10" s="1"/>
  <c r="T130" i="10" s="1"/>
  <c r="AF119" i="14" l="1"/>
  <c r="AG120" i="14" s="1"/>
  <c r="AH12" i="14"/>
  <c r="AG30" i="13"/>
  <c r="AF119" i="13"/>
  <c r="S59" i="6"/>
  <c r="S62" i="6"/>
  <c r="AI12" i="14" l="1"/>
  <c r="AH119" i="14"/>
  <c r="AH30" i="13"/>
  <c r="AG119" i="13"/>
  <c r="W135" i="5"/>
  <c r="V135" i="5"/>
  <c r="W121" i="5"/>
  <c r="W120" i="5" s="1"/>
  <c r="V121" i="5"/>
  <c r="V120" i="5" s="1"/>
  <c r="W82" i="5"/>
  <c r="W81" i="5" s="1"/>
  <c r="V82" i="5"/>
  <c r="V81" i="5" s="1"/>
  <c r="W77" i="5"/>
  <c r="V77" i="5"/>
  <c r="W36" i="5"/>
  <c r="V36" i="5"/>
  <c r="W31" i="5"/>
  <c r="V31" i="5"/>
  <c r="W28" i="5"/>
  <c r="W27" i="5" s="1"/>
  <c r="V28" i="5"/>
  <c r="V27" i="5" s="1"/>
  <c r="W23" i="5"/>
  <c r="V23" i="5"/>
  <c r="W21" i="5"/>
  <c r="V21" i="5"/>
  <c r="W15" i="5"/>
  <c r="V15" i="5"/>
  <c r="W9" i="5"/>
  <c r="V9" i="5"/>
  <c r="AI30" i="13" l="1"/>
  <c r="AH119" i="13"/>
  <c r="W8" i="5"/>
  <c r="W134" i="5"/>
  <c r="V134" i="5"/>
  <c r="W30" i="5"/>
  <c r="V30" i="5"/>
  <c r="V8" i="5"/>
  <c r="P57" i="6"/>
  <c r="P59" i="6"/>
  <c r="AJ30" i="13" l="1"/>
  <c r="AI119" i="13"/>
  <c r="W7" i="5"/>
  <c r="V7" i="5"/>
  <c r="O141" i="10"/>
  <c r="O140" i="10"/>
  <c r="K129" i="10"/>
  <c r="N129" i="10" s="1"/>
  <c r="Q129" i="10" s="1"/>
  <c r="T129" i="10" s="1"/>
  <c r="K128" i="10"/>
  <c r="N128" i="10" s="1"/>
  <c r="Q128" i="10" s="1"/>
  <c r="T128" i="10" s="1"/>
  <c r="S127" i="10"/>
  <c r="R127" i="10"/>
  <c r="P127" i="10"/>
  <c r="O127" i="10"/>
  <c r="M127" i="10"/>
  <c r="L127" i="10"/>
  <c r="J127" i="10"/>
  <c r="I127" i="10"/>
  <c r="K126" i="10"/>
  <c r="N126" i="10" s="1"/>
  <c r="Q126" i="10" s="1"/>
  <c r="T126" i="10" s="1"/>
  <c r="Q125" i="10"/>
  <c r="T125" i="10" s="1"/>
  <c r="K125" i="10"/>
  <c r="S124" i="10"/>
  <c r="R124" i="10"/>
  <c r="P124" i="10"/>
  <c r="O124" i="10"/>
  <c r="M124" i="10"/>
  <c r="L124" i="10"/>
  <c r="J124" i="10"/>
  <c r="I124" i="10"/>
  <c r="K123" i="10"/>
  <c r="N123" i="10" s="1"/>
  <c r="Q123" i="10" s="1"/>
  <c r="T123" i="10" s="1"/>
  <c r="Q122" i="10"/>
  <c r="T122" i="10" s="1"/>
  <c r="K122" i="10"/>
  <c r="S121" i="10"/>
  <c r="R121" i="10"/>
  <c r="P121" i="10"/>
  <c r="O121" i="10"/>
  <c r="M121" i="10"/>
  <c r="L121" i="10"/>
  <c r="J121" i="10"/>
  <c r="I121" i="10"/>
  <c r="AJ119" i="13" l="1"/>
  <c r="AK120" i="13" s="1"/>
  <c r="AL30" i="13"/>
  <c r="K121" i="10"/>
  <c r="N121" i="10" s="1"/>
  <c r="Q121" i="10" s="1"/>
  <c r="T121" i="10" s="1"/>
  <c r="K124" i="10"/>
  <c r="N124" i="10" s="1"/>
  <c r="Q124" i="10" s="1"/>
  <c r="T124" i="10" s="1"/>
  <c r="K127" i="10"/>
  <c r="N127" i="10" s="1"/>
  <c r="Q127" i="10" s="1"/>
  <c r="T127" i="10" s="1"/>
  <c r="O143" i="10"/>
  <c r="O142" i="10"/>
  <c r="K120" i="10"/>
  <c r="N120" i="10" s="1"/>
  <c r="Q120" i="10" s="1"/>
  <c r="T120" i="10" s="1"/>
  <c r="Q119" i="10"/>
  <c r="T119" i="10" s="1"/>
  <c r="K119" i="10"/>
  <c r="S118" i="10"/>
  <c r="R118" i="10"/>
  <c r="P118" i="10"/>
  <c r="O118" i="10"/>
  <c r="M118" i="10"/>
  <c r="L118" i="10"/>
  <c r="J118" i="10"/>
  <c r="I118" i="10"/>
  <c r="K117" i="10"/>
  <c r="N117" i="10" s="1"/>
  <c r="Q117" i="10" s="1"/>
  <c r="T117" i="10" s="1"/>
  <c r="K116" i="10"/>
  <c r="Q116" i="10" s="1"/>
  <c r="T116" i="10" s="1"/>
  <c r="S115" i="10"/>
  <c r="R115" i="10"/>
  <c r="P115" i="10"/>
  <c r="O115" i="10"/>
  <c r="M115" i="10"/>
  <c r="L115" i="10"/>
  <c r="J115" i="10"/>
  <c r="I115" i="10"/>
  <c r="AM30" i="13" l="1"/>
  <c r="AL119" i="13"/>
  <c r="K115" i="10"/>
  <c r="N115" i="10" s="1"/>
  <c r="Q115" i="10" s="1"/>
  <c r="T115" i="10" s="1"/>
  <c r="K118" i="10"/>
  <c r="N118" i="10" s="1"/>
  <c r="Q118" i="10" s="1"/>
  <c r="T118" i="10" s="1"/>
  <c r="K114" i="10" l="1"/>
  <c r="N114" i="10" s="1"/>
  <c r="Q114" i="10" s="1"/>
  <c r="T114" i="10" s="1"/>
  <c r="K113" i="10"/>
  <c r="N113" i="10" s="1"/>
  <c r="Q113" i="10" s="1"/>
  <c r="T113" i="10" s="1"/>
  <c r="S112" i="10"/>
  <c r="R112" i="10"/>
  <c r="P112" i="10"/>
  <c r="O112" i="10"/>
  <c r="M112" i="10"/>
  <c r="L112" i="10"/>
  <c r="J112" i="10"/>
  <c r="I112" i="10"/>
  <c r="K111" i="10"/>
  <c r="N111" i="10" s="1"/>
  <c r="Q111" i="10" s="1"/>
  <c r="T111" i="10" s="1"/>
  <c r="K109" i="10"/>
  <c r="N109" i="10" s="1"/>
  <c r="Q109" i="10" s="1"/>
  <c r="T109" i="10" s="1"/>
  <c r="S108" i="10"/>
  <c r="R108" i="10"/>
  <c r="P108" i="10"/>
  <c r="O108" i="10"/>
  <c r="M108" i="10"/>
  <c r="L108" i="10"/>
  <c r="J108" i="10"/>
  <c r="I108" i="10"/>
  <c r="K112" i="10" l="1"/>
  <c r="N112" i="10" s="1"/>
  <c r="Q112" i="10" s="1"/>
  <c r="T112" i="10" s="1"/>
  <c r="K108" i="10"/>
  <c r="N108" i="10" s="1"/>
  <c r="Q108" i="10" s="1"/>
  <c r="T108" i="10" s="1"/>
  <c r="K107" i="10" l="1"/>
  <c r="N107" i="10" s="1"/>
  <c r="Q107" i="10" s="1"/>
  <c r="T107" i="10" s="1"/>
  <c r="K106" i="10"/>
  <c r="N106" i="10" s="1"/>
  <c r="Q106" i="10" s="1"/>
  <c r="T106" i="10" s="1"/>
  <c r="S105" i="10"/>
  <c r="R105" i="10"/>
  <c r="P105" i="10"/>
  <c r="O105" i="10"/>
  <c r="M105" i="10"/>
  <c r="L105" i="10"/>
  <c r="J105" i="10"/>
  <c r="I105" i="10"/>
  <c r="K105" i="10" l="1"/>
  <c r="N105" i="10" s="1"/>
  <c r="Q105" i="10" s="1"/>
  <c r="T105" i="10" s="1"/>
  <c r="B32" i="12" l="1"/>
  <c r="Q6" i="10" l="1"/>
  <c r="N6" i="10"/>
  <c r="B64" i="12"/>
  <c r="B61" i="12"/>
  <c r="L140" i="10" l="1"/>
  <c r="K91" i="10" l="1"/>
  <c r="K104" i="10"/>
  <c r="N104" i="10" s="1"/>
  <c r="Q104" i="10" s="1"/>
  <c r="T104" i="10" s="1"/>
  <c r="K103" i="10"/>
  <c r="N103" i="10" s="1"/>
  <c r="Q103" i="10" s="1"/>
  <c r="T103" i="10" s="1"/>
  <c r="S102" i="10"/>
  <c r="R102" i="10"/>
  <c r="P102" i="10"/>
  <c r="O102" i="10"/>
  <c r="M102" i="10"/>
  <c r="L102" i="10"/>
  <c r="J102" i="10"/>
  <c r="I102" i="10"/>
  <c r="K101" i="10"/>
  <c r="N101" i="10" s="1"/>
  <c r="Q101" i="10" s="1"/>
  <c r="T101" i="10" s="1"/>
  <c r="K100" i="10"/>
  <c r="N100" i="10" s="1"/>
  <c r="Q100" i="10" s="1"/>
  <c r="T100" i="10" s="1"/>
  <c r="S99" i="10"/>
  <c r="R99" i="10"/>
  <c r="P99" i="10"/>
  <c r="O99" i="10"/>
  <c r="M99" i="10"/>
  <c r="L99" i="10"/>
  <c r="J99" i="10"/>
  <c r="I99" i="10"/>
  <c r="K98" i="10"/>
  <c r="N98" i="10" s="1"/>
  <c r="Q98" i="10" s="1"/>
  <c r="T98" i="10" s="1"/>
  <c r="K97" i="10"/>
  <c r="N97" i="10" s="1"/>
  <c r="Q97" i="10" s="1"/>
  <c r="T97" i="10" s="1"/>
  <c r="S96" i="10"/>
  <c r="R96" i="10"/>
  <c r="P96" i="10"/>
  <c r="O96" i="10"/>
  <c r="M96" i="10"/>
  <c r="L96" i="10"/>
  <c r="J96" i="10"/>
  <c r="I96" i="10"/>
  <c r="K95" i="10"/>
  <c r="N95" i="10" s="1"/>
  <c r="Q95" i="10" s="1"/>
  <c r="T95" i="10" s="1"/>
  <c r="N94" i="10"/>
  <c r="Q94" i="10" s="1"/>
  <c r="T94" i="10" s="1"/>
  <c r="S93" i="10"/>
  <c r="R93" i="10"/>
  <c r="P93" i="10"/>
  <c r="O93" i="10"/>
  <c r="M93" i="10"/>
  <c r="L93" i="10"/>
  <c r="J93" i="10"/>
  <c r="I93" i="10"/>
  <c r="T47" i="6"/>
  <c r="S47" i="6"/>
  <c r="Q47" i="6"/>
  <c r="P47" i="6"/>
  <c r="T39" i="6"/>
  <c r="S39" i="6"/>
  <c r="Q39" i="6"/>
  <c r="P39" i="6"/>
  <c r="B26" i="12"/>
  <c r="B27" i="12" s="1"/>
  <c r="K96" i="10" l="1"/>
  <c r="N96" i="10" s="1"/>
  <c r="Q96" i="10" s="1"/>
  <c r="T96" i="10" s="1"/>
  <c r="K102" i="10"/>
  <c r="N102" i="10" s="1"/>
  <c r="Q102" i="10" s="1"/>
  <c r="T102" i="10" s="1"/>
  <c r="K93" i="10"/>
  <c r="N93" i="10" s="1"/>
  <c r="Q93" i="10" s="1"/>
  <c r="T93" i="10" s="1"/>
  <c r="K99" i="10"/>
  <c r="N99" i="10" s="1"/>
  <c r="Q99" i="10" s="1"/>
  <c r="T99" i="10" s="1"/>
  <c r="J59" i="6"/>
  <c r="J57" i="6"/>
  <c r="L57" i="6" s="1"/>
  <c r="O57" i="6" s="1"/>
  <c r="R57" i="6" s="1"/>
  <c r="U57" i="6" s="1"/>
  <c r="J64" i="6"/>
  <c r="J63" i="6"/>
  <c r="J15" i="6" l="1"/>
  <c r="I143" i="10" l="1"/>
  <c r="I141" i="10"/>
  <c r="K92" i="10"/>
  <c r="N92" i="10" s="1"/>
  <c r="Q92" i="10" s="1"/>
  <c r="T92" i="10" s="1"/>
  <c r="N91" i="10"/>
  <c r="Q91" i="10" s="1"/>
  <c r="T91" i="10" s="1"/>
  <c r="S90" i="10"/>
  <c r="R90" i="10"/>
  <c r="P90" i="10"/>
  <c r="O90" i="10"/>
  <c r="M90" i="10"/>
  <c r="L90" i="10"/>
  <c r="J90" i="10"/>
  <c r="I90" i="10"/>
  <c r="K88" i="10"/>
  <c r="N88" i="10" s="1"/>
  <c r="Q88" i="10" s="1"/>
  <c r="K90" i="10" l="1"/>
  <c r="N90" i="10" s="1"/>
  <c r="Q90" i="10" s="1"/>
  <c r="T90" i="10" s="1"/>
  <c r="I140" i="10"/>
  <c r="I142" i="10"/>
  <c r="K89" i="10" l="1"/>
  <c r="N89" i="10" s="1"/>
  <c r="Q89" i="10" s="1"/>
  <c r="T89" i="10" s="1"/>
  <c r="K87" i="10"/>
  <c r="N87" i="10" s="1"/>
  <c r="Q87" i="10" s="1"/>
  <c r="T87" i="10" s="1"/>
  <c r="S86" i="10"/>
  <c r="R86" i="10"/>
  <c r="P86" i="10"/>
  <c r="O86" i="10"/>
  <c r="M86" i="10"/>
  <c r="L86" i="10"/>
  <c r="J86" i="10"/>
  <c r="I86" i="10"/>
  <c r="K85" i="10"/>
  <c r="N85" i="10" s="1"/>
  <c r="Q85" i="10" s="1"/>
  <c r="T85" i="10" s="1"/>
  <c r="K83" i="10"/>
  <c r="N83" i="10" s="1"/>
  <c r="Q83" i="10" s="1"/>
  <c r="T83" i="10" s="1"/>
  <c r="K84" i="10"/>
  <c r="N84" i="10" s="1"/>
  <c r="Q84" i="10" s="1"/>
  <c r="T84" i="10" s="1"/>
  <c r="S82" i="10"/>
  <c r="R82" i="10"/>
  <c r="P82" i="10"/>
  <c r="O82" i="10"/>
  <c r="M82" i="10"/>
  <c r="L82" i="10"/>
  <c r="J82" i="10"/>
  <c r="I82" i="10"/>
  <c r="S81" i="10" l="1"/>
  <c r="R81" i="10"/>
  <c r="O81" i="10"/>
  <c r="P81" i="10"/>
  <c r="M81" i="10"/>
  <c r="L81" i="10"/>
  <c r="I81" i="10"/>
  <c r="J81" i="10"/>
  <c r="K86" i="10"/>
  <c r="N86" i="10" s="1"/>
  <c r="Q86" i="10" s="1"/>
  <c r="K82" i="10"/>
  <c r="T86" i="10" l="1"/>
  <c r="N82" i="10"/>
  <c r="K81" i="10"/>
  <c r="C8" i="11"/>
  <c r="F7" i="11"/>
  <c r="E7" i="11"/>
  <c r="D7" i="11"/>
  <c r="C15" i="11"/>
  <c r="S143" i="10"/>
  <c r="S140" i="10"/>
  <c r="R140" i="10"/>
  <c r="S139" i="10"/>
  <c r="R139" i="10"/>
  <c r="S138" i="10"/>
  <c r="R138" i="10"/>
  <c r="S137" i="10"/>
  <c r="R137" i="10"/>
  <c r="S136" i="10"/>
  <c r="R136" i="10"/>
  <c r="S135" i="10"/>
  <c r="R135" i="10"/>
  <c r="P143" i="10"/>
  <c r="P141" i="10"/>
  <c r="P140" i="10"/>
  <c r="P139" i="10"/>
  <c r="O139" i="10"/>
  <c r="P138" i="10"/>
  <c r="O138" i="10"/>
  <c r="P137" i="10"/>
  <c r="O137" i="10"/>
  <c r="P136" i="10"/>
  <c r="O136" i="10"/>
  <c r="P135" i="10"/>
  <c r="O135" i="10"/>
  <c r="M143" i="10"/>
  <c r="L143" i="10"/>
  <c r="M141" i="10"/>
  <c r="L141" i="10"/>
  <c r="M140" i="10"/>
  <c r="M139" i="10"/>
  <c r="L139" i="10"/>
  <c r="M138" i="10"/>
  <c r="L138" i="10"/>
  <c r="M137" i="10"/>
  <c r="L137" i="10"/>
  <c r="M136" i="10"/>
  <c r="L136" i="10"/>
  <c r="M135" i="10"/>
  <c r="L135" i="10"/>
  <c r="K142" i="10"/>
  <c r="N142" i="10" s="1"/>
  <c r="Q142" i="10" s="1"/>
  <c r="T142" i="10" s="1"/>
  <c r="J143" i="10"/>
  <c r="J141" i="10"/>
  <c r="J140" i="10"/>
  <c r="J139" i="10"/>
  <c r="J138" i="10"/>
  <c r="J137" i="10"/>
  <c r="J136" i="10"/>
  <c r="J135" i="10"/>
  <c r="I136" i="10"/>
  <c r="I139" i="10"/>
  <c r="I137" i="10"/>
  <c r="I138" i="10"/>
  <c r="I135" i="10"/>
  <c r="S76" i="10"/>
  <c r="R76" i="10"/>
  <c r="S70" i="10"/>
  <c r="R70" i="10"/>
  <c r="S67" i="10"/>
  <c r="R67" i="10"/>
  <c r="S63" i="10"/>
  <c r="R63" i="10"/>
  <c r="S60" i="10"/>
  <c r="R60" i="10"/>
  <c r="S56" i="10"/>
  <c r="R56" i="10"/>
  <c r="S52" i="10"/>
  <c r="R52" i="10"/>
  <c r="S48" i="10"/>
  <c r="R48" i="10"/>
  <c r="S44" i="10"/>
  <c r="R44" i="10"/>
  <c r="S40" i="10"/>
  <c r="R40" i="10"/>
  <c r="S37" i="10"/>
  <c r="R37" i="10"/>
  <c r="S34" i="10"/>
  <c r="R34" i="10"/>
  <c r="S30" i="10"/>
  <c r="R30" i="10"/>
  <c r="S26" i="10"/>
  <c r="R26" i="10"/>
  <c r="S21" i="10"/>
  <c r="R21" i="10"/>
  <c r="S18" i="10"/>
  <c r="R18" i="10"/>
  <c r="S15" i="10"/>
  <c r="R15" i="10"/>
  <c r="S12" i="10"/>
  <c r="R12" i="10"/>
  <c r="S9" i="10"/>
  <c r="R9" i="10"/>
  <c r="P76" i="10"/>
  <c r="O76" i="10"/>
  <c r="P70" i="10"/>
  <c r="O70" i="10"/>
  <c r="P67" i="10"/>
  <c r="O67" i="10"/>
  <c r="P63" i="10"/>
  <c r="O63" i="10"/>
  <c r="P60" i="10"/>
  <c r="O60" i="10"/>
  <c r="P56" i="10"/>
  <c r="O56" i="10"/>
  <c r="P52" i="10"/>
  <c r="O52" i="10"/>
  <c r="P48" i="10"/>
  <c r="O48" i="10"/>
  <c r="P44" i="10"/>
  <c r="O44" i="10"/>
  <c r="P40" i="10"/>
  <c r="O40" i="10"/>
  <c r="P37" i="10"/>
  <c r="O37" i="10"/>
  <c r="P34" i="10"/>
  <c r="O34" i="10"/>
  <c r="P30" i="10"/>
  <c r="O30" i="10"/>
  <c r="P26" i="10"/>
  <c r="O26" i="10"/>
  <c r="P21" i="10"/>
  <c r="O21" i="10"/>
  <c r="P18" i="10"/>
  <c r="O18" i="10"/>
  <c r="P15" i="10"/>
  <c r="O15" i="10"/>
  <c r="P12" i="10"/>
  <c r="O12" i="10"/>
  <c r="P9" i="10"/>
  <c r="O9" i="10"/>
  <c r="M76" i="10"/>
  <c r="L76" i="10"/>
  <c r="M70" i="10"/>
  <c r="L70" i="10"/>
  <c r="M67" i="10"/>
  <c r="L67" i="10"/>
  <c r="M63" i="10"/>
  <c r="L63" i="10"/>
  <c r="M60" i="10"/>
  <c r="L60" i="10"/>
  <c r="M56" i="10"/>
  <c r="L56" i="10"/>
  <c r="M52" i="10"/>
  <c r="L52" i="10"/>
  <c r="M48" i="10"/>
  <c r="L48" i="10"/>
  <c r="M44" i="10"/>
  <c r="L44" i="10"/>
  <c r="M40" i="10"/>
  <c r="L40" i="10"/>
  <c r="M37" i="10"/>
  <c r="L37" i="10"/>
  <c r="M34" i="10"/>
  <c r="L34" i="10"/>
  <c r="M30" i="10"/>
  <c r="L30" i="10"/>
  <c r="M26" i="10"/>
  <c r="L26" i="10"/>
  <c r="M21" i="10"/>
  <c r="L21" i="10"/>
  <c r="M18" i="10"/>
  <c r="L18" i="10"/>
  <c r="M15" i="10"/>
  <c r="L15" i="10"/>
  <c r="M12" i="10"/>
  <c r="L12" i="10"/>
  <c r="M9" i="10"/>
  <c r="L9" i="10"/>
  <c r="K80" i="10"/>
  <c r="N80" i="10" s="1"/>
  <c r="Q80" i="10" s="1"/>
  <c r="T80" i="10" s="1"/>
  <c r="K75" i="10"/>
  <c r="N75" i="10" s="1"/>
  <c r="Q75" i="10" s="1"/>
  <c r="T75" i="10" s="1"/>
  <c r="K74" i="10"/>
  <c r="N74" i="10" s="1"/>
  <c r="Q74" i="10" s="1"/>
  <c r="T74" i="10" s="1"/>
  <c r="K73" i="10"/>
  <c r="N73" i="10" s="1"/>
  <c r="Q73" i="10" s="1"/>
  <c r="T73" i="10" s="1"/>
  <c r="K72" i="10"/>
  <c r="N72" i="10" s="1"/>
  <c r="Q72" i="10" s="1"/>
  <c r="T72" i="10" s="1"/>
  <c r="I76" i="10"/>
  <c r="R8" i="10" l="1"/>
  <c r="R7" i="10" s="1"/>
  <c r="S8" i="10"/>
  <c r="S7" i="10" s="1"/>
  <c r="C7" i="11"/>
  <c r="Q82" i="10"/>
  <c r="Q81" i="10" s="1"/>
  <c r="N81" i="10"/>
  <c r="K137" i="10"/>
  <c r="N137" i="10" s="1"/>
  <c r="Q137" i="10" s="1"/>
  <c r="T137" i="10" s="1"/>
  <c r="K139" i="10"/>
  <c r="N139" i="10" s="1"/>
  <c r="Q139" i="10" s="1"/>
  <c r="T139" i="10" s="1"/>
  <c r="K143" i="10"/>
  <c r="N143" i="10" s="1"/>
  <c r="Q143" i="10" s="1"/>
  <c r="T143" i="10" s="1"/>
  <c r="K141" i="10"/>
  <c r="N141" i="10" s="1"/>
  <c r="Q141" i="10" s="1"/>
  <c r="T141" i="10" s="1"/>
  <c r="K138" i="10"/>
  <c r="N138" i="10" s="1"/>
  <c r="Q138" i="10" s="1"/>
  <c r="T138" i="10" s="1"/>
  <c r="K140" i="10"/>
  <c r="N140" i="10" s="1"/>
  <c r="Q140" i="10" s="1"/>
  <c r="T140" i="10" s="1"/>
  <c r="J145" i="10"/>
  <c r="O8" i="10"/>
  <c r="O7" i="10" s="1"/>
  <c r="P8" i="10"/>
  <c r="P7" i="10" s="1"/>
  <c r="M8" i="10"/>
  <c r="M7" i="10" s="1"/>
  <c r="L8" i="10"/>
  <c r="L7" i="10" s="1"/>
  <c r="K78" i="10"/>
  <c r="N78" i="10" s="1"/>
  <c r="Q78" i="10" s="1"/>
  <c r="T78" i="10" s="1"/>
  <c r="K65" i="10"/>
  <c r="N65" i="10" s="1"/>
  <c r="Q65" i="10" s="1"/>
  <c r="T65" i="10" s="1"/>
  <c r="K58" i="10"/>
  <c r="N58" i="10" s="1"/>
  <c r="Q58" i="10" s="1"/>
  <c r="T58" i="10" s="1"/>
  <c r="K54" i="10"/>
  <c r="N54" i="10" s="1"/>
  <c r="Q54" i="10" s="1"/>
  <c r="T54" i="10" s="1"/>
  <c r="K50" i="10"/>
  <c r="N50" i="10" s="1"/>
  <c r="Q50" i="10" s="1"/>
  <c r="T50" i="10" s="1"/>
  <c r="K46" i="10"/>
  <c r="N46" i="10" s="1"/>
  <c r="Q46" i="10" s="1"/>
  <c r="T46" i="10" s="1"/>
  <c r="K42" i="10"/>
  <c r="N42" i="10" s="1"/>
  <c r="Q42" i="10" s="1"/>
  <c r="T42" i="10" s="1"/>
  <c r="K36" i="10"/>
  <c r="N36" i="10" s="1"/>
  <c r="Q36" i="10" s="1"/>
  <c r="T36" i="10" s="1"/>
  <c r="J34" i="10"/>
  <c r="I34" i="10"/>
  <c r="K32" i="10"/>
  <c r="N32" i="10" s="1"/>
  <c r="Q32" i="10" s="1"/>
  <c r="T32" i="10" s="1"/>
  <c r="K28" i="10"/>
  <c r="N28" i="10" s="1"/>
  <c r="Q28" i="10" s="1"/>
  <c r="T28" i="10" s="1"/>
  <c r="T82" i="10" l="1"/>
  <c r="T81" i="10" s="1"/>
  <c r="Y219" i="10"/>
  <c r="Y218" i="10"/>
  <c r="Y217" i="10"/>
  <c r="Y216" i="10"/>
  <c r="Y215" i="10"/>
  <c r="Y214" i="10"/>
  <c r="Y213" i="10"/>
  <c r="Y212" i="10"/>
  <c r="Y211" i="10"/>
  <c r="Y210" i="10"/>
  <c r="Y209" i="10"/>
  <c r="Y208" i="10"/>
  <c r="Y207" i="10"/>
  <c r="Y206" i="10"/>
  <c r="Y205" i="10"/>
  <c r="Y204" i="10"/>
  <c r="Y203" i="10"/>
  <c r="Y202" i="10"/>
  <c r="Y201" i="10"/>
  <c r="Y200" i="10"/>
  <c r="Y199" i="10"/>
  <c r="Y198" i="10"/>
  <c r="Y197" i="10"/>
  <c r="Y196" i="10"/>
  <c r="Y195" i="10"/>
  <c r="Y194" i="10"/>
  <c r="Y193" i="10"/>
  <c r="Y192" i="10"/>
  <c r="Y191" i="10"/>
  <c r="Y190" i="10"/>
  <c r="Y189" i="10"/>
  <c r="Y188" i="10"/>
  <c r="Y187" i="10"/>
  <c r="Y186" i="10"/>
  <c r="Y185" i="10"/>
  <c r="Y184" i="10"/>
  <c r="Y183" i="10"/>
  <c r="Y182" i="10"/>
  <c r="Y181" i="10"/>
  <c r="Y180" i="10"/>
  <c r="Y179" i="10"/>
  <c r="Y178" i="10"/>
  <c r="Y177" i="10"/>
  <c r="Y176" i="10"/>
  <c r="Y175" i="10"/>
  <c r="Y174" i="10"/>
  <c r="Y173" i="10"/>
  <c r="Y172" i="10"/>
  <c r="Y171" i="10"/>
  <c r="Y170" i="10"/>
  <c r="Y169" i="10"/>
  <c r="Y168" i="10"/>
  <c r="Y167" i="10"/>
  <c r="Y166" i="10"/>
  <c r="Y165" i="10"/>
  <c r="Y164" i="10"/>
  <c r="Y163" i="10"/>
  <c r="Y162" i="10"/>
  <c r="Y161" i="10"/>
  <c r="Y160" i="10"/>
  <c r="Y159" i="10"/>
  <c r="H145" i="10"/>
  <c r="S145" i="10"/>
  <c r="R145" i="10"/>
  <c r="P145" i="10"/>
  <c r="M145" i="10"/>
  <c r="I145" i="10"/>
  <c r="K79" i="10"/>
  <c r="N79" i="10" s="1"/>
  <c r="Q79" i="10" s="1"/>
  <c r="T79" i="10" s="1"/>
  <c r="K77" i="10"/>
  <c r="N77" i="10" s="1"/>
  <c r="Q77" i="10" s="1"/>
  <c r="T77" i="10" s="1"/>
  <c r="J76" i="10"/>
  <c r="K71" i="10"/>
  <c r="N71" i="10" s="1"/>
  <c r="Q71" i="10" s="1"/>
  <c r="T71" i="10" s="1"/>
  <c r="J70" i="10"/>
  <c r="I70" i="10"/>
  <c r="K69" i="10"/>
  <c r="N69" i="10" s="1"/>
  <c r="Q69" i="10" s="1"/>
  <c r="T69" i="10" s="1"/>
  <c r="K68" i="10"/>
  <c r="N68" i="10" s="1"/>
  <c r="Q68" i="10" s="1"/>
  <c r="T68" i="10" s="1"/>
  <c r="J67" i="10"/>
  <c r="I67" i="10"/>
  <c r="K66" i="10"/>
  <c r="N66" i="10" s="1"/>
  <c r="Q66" i="10" s="1"/>
  <c r="T66" i="10" s="1"/>
  <c r="K64" i="10"/>
  <c r="N64" i="10" s="1"/>
  <c r="Q64" i="10" s="1"/>
  <c r="T64" i="10" s="1"/>
  <c r="J63" i="10"/>
  <c r="I63" i="10"/>
  <c r="K62" i="10"/>
  <c r="N62" i="10" s="1"/>
  <c r="Q62" i="10" s="1"/>
  <c r="T62" i="10" s="1"/>
  <c r="K61" i="10"/>
  <c r="N61" i="10" s="1"/>
  <c r="Q61" i="10" s="1"/>
  <c r="T61" i="10" s="1"/>
  <c r="J60" i="10"/>
  <c r="I60" i="10"/>
  <c r="K59" i="10"/>
  <c r="N59" i="10" s="1"/>
  <c r="Q59" i="10" s="1"/>
  <c r="T59" i="10" s="1"/>
  <c r="K57" i="10"/>
  <c r="N57" i="10" s="1"/>
  <c r="Q57" i="10" s="1"/>
  <c r="T57" i="10" s="1"/>
  <c r="J56" i="10"/>
  <c r="I56" i="10"/>
  <c r="K55" i="10"/>
  <c r="N55" i="10" s="1"/>
  <c r="Q55" i="10" s="1"/>
  <c r="T55" i="10" s="1"/>
  <c r="K53" i="10"/>
  <c r="N53" i="10" s="1"/>
  <c r="Q53" i="10" s="1"/>
  <c r="T53" i="10" s="1"/>
  <c r="J52" i="10"/>
  <c r="I52" i="10"/>
  <c r="K51" i="10"/>
  <c r="N51" i="10" s="1"/>
  <c r="Q51" i="10" s="1"/>
  <c r="T51" i="10" s="1"/>
  <c r="K49" i="10"/>
  <c r="N49" i="10" s="1"/>
  <c r="Q49" i="10" s="1"/>
  <c r="T49" i="10" s="1"/>
  <c r="J48" i="10"/>
  <c r="I48" i="10"/>
  <c r="K47" i="10"/>
  <c r="N47" i="10" s="1"/>
  <c r="Q47" i="10" s="1"/>
  <c r="T47" i="10" s="1"/>
  <c r="K45" i="10"/>
  <c r="N45" i="10" s="1"/>
  <c r="Q45" i="10" s="1"/>
  <c r="T45" i="10" s="1"/>
  <c r="J44" i="10"/>
  <c r="I44" i="10"/>
  <c r="K43" i="10"/>
  <c r="N43" i="10" s="1"/>
  <c r="Q43" i="10" s="1"/>
  <c r="T43" i="10" s="1"/>
  <c r="K41" i="10"/>
  <c r="N41" i="10" s="1"/>
  <c r="Q41" i="10" s="1"/>
  <c r="T41" i="10" s="1"/>
  <c r="J40" i="10"/>
  <c r="I40" i="10"/>
  <c r="K39" i="10"/>
  <c r="N39" i="10" s="1"/>
  <c r="Q39" i="10" s="1"/>
  <c r="T39" i="10" s="1"/>
  <c r="K38" i="10"/>
  <c r="N38" i="10" s="1"/>
  <c r="Q38" i="10" s="1"/>
  <c r="T38" i="10" s="1"/>
  <c r="J37" i="10"/>
  <c r="I37" i="10"/>
  <c r="K35" i="10"/>
  <c r="N35" i="10" s="1"/>
  <c r="K33" i="10"/>
  <c r="N33" i="10" s="1"/>
  <c r="Q33" i="10" s="1"/>
  <c r="T33" i="10" s="1"/>
  <c r="K31" i="10"/>
  <c r="N31" i="10" s="1"/>
  <c r="Q31" i="10" s="1"/>
  <c r="T31" i="10" s="1"/>
  <c r="J30" i="10"/>
  <c r="I30" i="10"/>
  <c r="K29" i="10"/>
  <c r="N29" i="10" s="1"/>
  <c r="Q29" i="10" s="1"/>
  <c r="T29" i="10" s="1"/>
  <c r="K27" i="10"/>
  <c r="N27" i="10" s="1"/>
  <c r="Q27" i="10" s="1"/>
  <c r="T27" i="10" s="1"/>
  <c r="J26" i="10"/>
  <c r="I26" i="10"/>
  <c r="K25" i="10"/>
  <c r="N25" i="10" s="1"/>
  <c r="Q25" i="10" s="1"/>
  <c r="T25" i="10" s="1"/>
  <c r="K24" i="10"/>
  <c r="N24" i="10" s="1"/>
  <c r="Q24" i="10" s="1"/>
  <c r="T24" i="10" s="1"/>
  <c r="K22" i="10"/>
  <c r="N22" i="10" s="1"/>
  <c r="Q22" i="10" s="1"/>
  <c r="T22" i="10" s="1"/>
  <c r="J21" i="10"/>
  <c r="I21" i="10"/>
  <c r="K20" i="10"/>
  <c r="N20" i="10" s="1"/>
  <c r="Q20" i="10" s="1"/>
  <c r="T20" i="10" s="1"/>
  <c r="K19" i="10"/>
  <c r="N19" i="10" s="1"/>
  <c r="Q19" i="10" s="1"/>
  <c r="T19" i="10" s="1"/>
  <c r="J18" i="10"/>
  <c r="I18" i="10"/>
  <c r="K17" i="10"/>
  <c r="N17" i="10" s="1"/>
  <c r="Q17" i="10" s="1"/>
  <c r="T17" i="10" s="1"/>
  <c r="K16" i="10"/>
  <c r="N16" i="10" s="1"/>
  <c r="Q16" i="10" s="1"/>
  <c r="T16" i="10" s="1"/>
  <c r="J15" i="10"/>
  <c r="I15" i="10"/>
  <c r="H15" i="10"/>
  <c r="K14" i="10"/>
  <c r="N14" i="10" s="1"/>
  <c r="Q14" i="10" s="1"/>
  <c r="T14" i="10" s="1"/>
  <c r="K13" i="10"/>
  <c r="N13" i="10" s="1"/>
  <c r="J12" i="10"/>
  <c r="I12" i="10"/>
  <c r="H12" i="10"/>
  <c r="K11" i="10"/>
  <c r="N11" i="10" s="1"/>
  <c r="Q11" i="10" s="1"/>
  <c r="T11" i="10" s="1"/>
  <c r="K10" i="10"/>
  <c r="N10" i="10" s="1"/>
  <c r="Q10" i="10" s="1"/>
  <c r="T10" i="10" s="1"/>
  <c r="J9" i="10"/>
  <c r="I9" i="10"/>
  <c r="H9" i="10"/>
  <c r="J8" i="10" l="1"/>
  <c r="J7" i="10" s="1"/>
  <c r="J146" i="10" s="1"/>
  <c r="J147" i="10" s="1"/>
  <c r="I8" i="10"/>
  <c r="I7" i="10" s="1"/>
  <c r="I146" i="10" s="1"/>
  <c r="I147" i="10" s="1"/>
  <c r="N12" i="10"/>
  <c r="Q13" i="10"/>
  <c r="N34" i="10"/>
  <c r="Q35" i="10"/>
  <c r="K34" i="10"/>
  <c r="K60" i="10"/>
  <c r="N60" i="10" s="1"/>
  <c r="Q60" i="10" s="1"/>
  <c r="T60" i="10" s="1"/>
  <c r="P146" i="10"/>
  <c r="K30" i="10"/>
  <c r="N30" i="10" s="1"/>
  <c r="Q30" i="10" s="1"/>
  <c r="T30" i="10" s="1"/>
  <c r="K56" i="10"/>
  <c r="N56" i="10" s="1"/>
  <c r="Q56" i="10" s="1"/>
  <c r="T56" i="10" s="1"/>
  <c r="K67" i="10"/>
  <c r="N67" i="10" s="1"/>
  <c r="Q67" i="10" s="1"/>
  <c r="T67" i="10" s="1"/>
  <c r="K136" i="10"/>
  <c r="N136" i="10" s="1"/>
  <c r="Q136" i="10" s="1"/>
  <c r="T136" i="10" s="1"/>
  <c r="K26" i="10"/>
  <c r="N26" i="10" s="1"/>
  <c r="Q26" i="10" s="1"/>
  <c r="T26" i="10" s="1"/>
  <c r="K63" i="10"/>
  <c r="N63" i="10" s="1"/>
  <c r="Q63" i="10" s="1"/>
  <c r="T63" i="10" s="1"/>
  <c r="K70" i="10"/>
  <c r="N70" i="10" s="1"/>
  <c r="Q70" i="10" s="1"/>
  <c r="T70" i="10" s="1"/>
  <c r="K52" i="10"/>
  <c r="N52" i="10" s="1"/>
  <c r="Q52" i="10" s="1"/>
  <c r="T52" i="10" s="1"/>
  <c r="K9" i="10"/>
  <c r="K12" i="10"/>
  <c r="K21" i="10"/>
  <c r="N21" i="10" s="1"/>
  <c r="Q21" i="10" s="1"/>
  <c r="T21" i="10" s="1"/>
  <c r="K76" i="10"/>
  <c r="N76" i="10" s="1"/>
  <c r="Q76" i="10" s="1"/>
  <c r="T76" i="10" s="1"/>
  <c r="K15" i="10"/>
  <c r="N15" i="10" s="1"/>
  <c r="Q15" i="10" s="1"/>
  <c r="T15" i="10" s="1"/>
  <c r="K18" i="10"/>
  <c r="N18" i="10" s="1"/>
  <c r="Q18" i="10" s="1"/>
  <c r="T18" i="10" s="1"/>
  <c r="K135" i="10"/>
  <c r="N135" i="10" s="1"/>
  <c r="Q135" i="10" s="1"/>
  <c r="T135" i="10" s="1"/>
  <c r="I149" i="10"/>
  <c r="O145" i="10"/>
  <c r="K37" i="10"/>
  <c r="N37" i="10" s="1"/>
  <c r="Q37" i="10" s="1"/>
  <c r="T37" i="10" s="1"/>
  <c r="K48" i="10"/>
  <c r="N48" i="10" s="1"/>
  <c r="Q48" i="10" s="1"/>
  <c r="T48" i="10" s="1"/>
  <c r="K40" i="10"/>
  <c r="N40" i="10" s="1"/>
  <c r="Q40" i="10" s="1"/>
  <c r="T40" i="10" s="1"/>
  <c r="K44" i="10"/>
  <c r="N44" i="10" s="1"/>
  <c r="Q44" i="10" s="1"/>
  <c r="T44" i="10" s="1"/>
  <c r="L145" i="10"/>
  <c r="I148" i="10"/>
  <c r="K8" i="10" l="1"/>
  <c r="K7" i="10" s="1"/>
  <c r="N9" i="10"/>
  <c r="N8" i="10" s="1"/>
  <c r="N7" i="10" s="1"/>
  <c r="T35" i="10"/>
  <c r="T34" i="10" s="1"/>
  <c r="Q34" i="10"/>
  <c r="T13" i="10"/>
  <c r="T12" i="10" s="1"/>
  <c r="Q12" i="10"/>
  <c r="O146" i="10"/>
  <c r="K145" i="10"/>
  <c r="K147" i="10" s="1"/>
  <c r="H146" i="10"/>
  <c r="H147" i="10" s="1"/>
  <c r="Q145" i="10"/>
  <c r="T145" i="10"/>
  <c r="N145" i="10"/>
  <c r="Q9" i="10" l="1"/>
  <c r="T9" i="10" s="1"/>
  <c r="T8" i="10" s="1"/>
  <c r="T7" i="10" s="1"/>
  <c r="K146" i="10"/>
  <c r="X8" i="10"/>
  <c r="N147" i="10"/>
  <c r="Q8" i="10" l="1"/>
  <c r="Q7" i="10" s="1"/>
  <c r="Q146" i="10" l="1"/>
  <c r="W7" i="10"/>
  <c r="O76" i="5"/>
  <c r="R76" i="5" s="1"/>
  <c r="O37" i="5"/>
  <c r="R37" i="5" s="1"/>
  <c r="M36" i="5"/>
  <c r="L50" i="6" l="1"/>
  <c r="O50" i="6" s="1"/>
  <c r="R50" i="6" s="1"/>
  <c r="U50" i="6" s="1"/>
  <c r="L49" i="6"/>
  <c r="L48" i="6"/>
  <c r="O48" i="6" s="1"/>
  <c r="R48" i="6" s="1"/>
  <c r="U48" i="6" s="1"/>
  <c r="N47" i="6"/>
  <c r="M47" i="6"/>
  <c r="K47" i="6"/>
  <c r="J47" i="6"/>
  <c r="I47" i="6"/>
  <c r="L42" i="6"/>
  <c r="O42" i="6" s="1"/>
  <c r="R42" i="6" s="1"/>
  <c r="U42" i="6" s="1"/>
  <c r="L41" i="6"/>
  <c r="L40" i="6"/>
  <c r="O40" i="6" s="1"/>
  <c r="R40" i="6" s="1"/>
  <c r="N39" i="6"/>
  <c r="M39" i="6"/>
  <c r="K39" i="6"/>
  <c r="J39" i="6"/>
  <c r="I39" i="6"/>
  <c r="U40" i="6" l="1"/>
  <c r="L39" i="6"/>
  <c r="L47" i="6"/>
  <c r="O49" i="6"/>
  <c r="O41" i="6"/>
  <c r="O39" i="6" l="1"/>
  <c r="R41" i="6"/>
  <c r="O47" i="6"/>
  <c r="R49" i="6"/>
  <c r="S36" i="5"/>
  <c r="U76" i="5"/>
  <c r="X76" i="5" s="1"/>
  <c r="U37" i="5"/>
  <c r="X37" i="5" s="1"/>
  <c r="R47" i="6" l="1"/>
  <c r="U49" i="6"/>
  <c r="U47" i="6" s="1"/>
  <c r="U41" i="6"/>
  <c r="U39" i="6" s="1"/>
  <c r="R39" i="6"/>
  <c r="T135" i="5" l="1"/>
  <c r="S135" i="5"/>
  <c r="T121" i="5"/>
  <c r="T120" i="5" s="1"/>
  <c r="S121" i="5"/>
  <c r="S120" i="5" s="1"/>
  <c r="T82" i="5"/>
  <c r="T81" i="5" s="1"/>
  <c r="S82" i="5"/>
  <c r="S81" i="5" s="1"/>
  <c r="T77" i="5"/>
  <c r="S77" i="5"/>
  <c r="T36" i="5"/>
  <c r="T31" i="5"/>
  <c r="S31" i="5"/>
  <c r="T28" i="5"/>
  <c r="T27" i="5" s="1"/>
  <c r="S28" i="5"/>
  <c r="S27" i="5" s="1"/>
  <c r="T23" i="5"/>
  <c r="S23" i="5"/>
  <c r="T21" i="5"/>
  <c r="S21" i="5"/>
  <c r="T15" i="5"/>
  <c r="S15" i="5"/>
  <c r="T9" i="5"/>
  <c r="S9" i="5"/>
  <c r="S134" i="5" l="1"/>
  <c r="T8" i="5"/>
  <c r="T134" i="5"/>
  <c r="S30" i="5"/>
  <c r="T30" i="5"/>
  <c r="S8" i="5"/>
  <c r="S7" i="5" l="1"/>
  <c r="T7" i="5"/>
  <c r="L45" i="6" l="1"/>
  <c r="L37" i="6"/>
  <c r="L33" i="6"/>
  <c r="L29" i="6"/>
  <c r="L25" i="6"/>
  <c r="L21" i="6"/>
  <c r="L12" i="6"/>
  <c r="L16" i="6"/>
  <c r="L46" i="6"/>
  <c r="L38" i="6"/>
  <c r="L34" i="6"/>
  <c r="L30" i="6"/>
  <c r="L26" i="6"/>
  <c r="L22" i="6"/>
  <c r="M59" i="6" l="1"/>
  <c r="Q135" i="5" l="1"/>
  <c r="P135" i="5"/>
  <c r="Q121" i="5"/>
  <c r="Q120" i="5" s="1"/>
  <c r="P121" i="5"/>
  <c r="P120" i="5" s="1"/>
  <c r="Q82" i="5"/>
  <c r="Q81" i="5" s="1"/>
  <c r="P82" i="5"/>
  <c r="P81" i="5" s="1"/>
  <c r="Q77" i="5"/>
  <c r="P77" i="5"/>
  <c r="Q36" i="5"/>
  <c r="P36" i="5"/>
  <c r="Q31" i="5"/>
  <c r="P31" i="5"/>
  <c r="Q28" i="5"/>
  <c r="Q27" i="5" s="1"/>
  <c r="P28" i="5"/>
  <c r="P27" i="5" s="1"/>
  <c r="Q23" i="5"/>
  <c r="P23" i="5"/>
  <c r="Q21" i="5"/>
  <c r="P21" i="5"/>
  <c r="Q15" i="5"/>
  <c r="P15" i="5"/>
  <c r="Q9" i="5"/>
  <c r="P9" i="5"/>
  <c r="P134" i="5" l="1"/>
  <c r="Q134" i="5"/>
  <c r="P30" i="5"/>
  <c r="Q30" i="5"/>
  <c r="Q8" i="5"/>
  <c r="P8" i="5"/>
  <c r="P7" i="5" l="1"/>
  <c r="Q7" i="5"/>
  <c r="T65" i="6" l="1"/>
  <c r="Q65" i="6"/>
  <c r="N65" i="6"/>
  <c r="L64" i="6"/>
  <c r="O64" i="6" s="1"/>
  <c r="L63" i="6"/>
  <c r="O63" i="6" s="1"/>
  <c r="J62" i="6"/>
  <c r="L62" i="6" s="1"/>
  <c r="O62" i="6" s="1"/>
  <c r="J61" i="6"/>
  <c r="S60" i="6"/>
  <c r="P60" i="6"/>
  <c r="M60" i="6"/>
  <c r="I60" i="6"/>
  <c r="S58" i="6"/>
  <c r="P58" i="6"/>
  <c r="M58" i="6"/>
  <c r="I58" i="6"/>
  <c r="L59" i="6"/>
  <c r="O59" i="6" s="1"/>
  <c r="R59" i="6" s="1"/>
  <c r="U59" i="6" s="1"/>
  <c r="P56" i="6"/>
  <c r="M56" i="6"/>
  <c r="J56" i="6"/>
  <c r="L56" i="6" s="1"/>
  <c r="S55" i="6"/>
  <c r="P55" i="6"/>
  <c r="M55" i="6"/>
  <c r="J55" i="6"/>
  <c r="L55" i="6" s="1"/>
  <c r="S54" i="6"/>
  <c r="P54" i="6"/>
  <c r="M54" i="6"/>
  <c r="J54" i="6"/>
  <c r="L54" i="6" s="1"/>
  <c r="S53" i="6"/>
  <c r="P53" i="6"/>
  <c r="M53" i="6"/>
  <c r="J53" i="6"/>
  <c r="L53" i="6" s="1"/>
  <c r="S52" i="6"/>
  <c r="P52" i="6"/>
  <c r="M52" i="6"/>
  <c r="J52" i="6"/>
  <c r="O46" i="6"/>
  <c r="R46" i="6" s="1"/>
  <c r="U46" i="6" s="1"/>
  <c r="O45" i="6"/>
  <c r="R45" i="6" s="1"/>
  <c r="U45" i="6" s="1"/>
  <c r="L44" i="6"/>
  <c r="O44" i="6" s="1"/>
  <c r="R44" i="6" s="1"/>
  <c r="U44" i="6" s="1"/>
  <c r="T43" i="6"/>
  <c r="S43" i="6"/>
  <c r="Q43" i="6"/>
  <c r="P43" i="6"/>
  <c r="N43" i="6"/>
  <c r="M43" i="6"/>
  <c r="K43" i="6"/>
  <c r="J43" i="6"/>
  <c r="I43" i="6"/>
  <c r="O38" i="6"/>
  <c r="R38" i="6" s="1"/>
  <c r="U38" i="6" s="1"/>
  <c r="O37" i="6"/>
  <c r="R37" i="6" s="1"/>
  <c r="U37" i="6" s="1"/>
  <c r="L36" i="6"/>
  <c r="T35" i="6"/>
  <c r="S35" i="6"/>
  <c r="Q35" i="6"/>
  <c r="P35" i="6"/>
  <c r="N35" i="6"/>
  <c r="M35" i="6"/>
  <c r="K35" i="6"/>
  <c r="J35" i="6"/>
  <c r="I35" i="6"/>
  <c r="O34" i="6"/>
  <c r="R34" i="6" s="1"/>
  <c r="U34" i="6" s="1"/>
  <c r="O33" i="6"/>
  <c r="R33" i="6" s="1"/>
  <c r="U33" i="6" s="1"/>
  <c r="L32" i="6"/>
  <c r="T31" i="6"/>
  <c r="S31" i="6"/>
  <c r="Q31" i="6"/>
  <c r="P31" i="6"/>
  <c r="N31" i="6"/>
  <c r="M31" i="6"/>
  <c r="K31" i="6"/>
  <c r="J31" i="6"/>
  <c r="I31" i="6"/>
  <c r="O30" i="6"/>
  <c r="R30" i="6" s="1"/>
  <c r="U30" i="6" s="1"/>
  <c r="O29" i="6"/>
  <c r="L28" i="6"/>
  <c r="O28" i="6" s="1"/>
  <c r="R28" i="6" s="1"/>
  <c r="T27" i="6"/>
  <c r="S27" i="6"/>
  <c r="Q27" i="6"/>
  <c r="P27" i="6"/>
  <c r="N27" i="6"/>
  <c r="M27" i="6"/>
  <c r="K27" i="6"/>
  <c r="J27" i="6"/>
  <c r="I27" i="6"/>
  <c r="O26" i="6"/>
  <c r="R26" i="6" s="1"/>
  <c r="U26" i="6" s="1"/>
  <c r="O25" i="6"/>
  <c r="R25" i="6" s="1"/>
  <c r="U25" i="6" s="1"/>
  <c r="L24" i="6"/>
  <c r="O24" i="6" s="1"/>
  <c r="T23" i="6"/>
  <c r="S23" i="6"/>
  <c r="Q23" i="6"/>
  <c r="P23" i="6"/>
  <c r="N23" i="6"/>
  <c r="M23" i="6"/>
  <c r="K23" i="6"/>
  <c r="J23" i="6"/>
  <c r="I23" i="6"/>
  <c r="O22" i="6"/>
  <c r="R22" i="6" s="1"/>
  <c r="U22" i="6" s="1"/>
  <c r="O21" i="6"/>
  <c r="R21" i="6" s="1"/>
  <c r="U21" i="6" s="1"/>
  <c r="L20" i="6"/>
  <c r="T19" i="6"/>
  <c r="S19" i="6"/>
  <c r="Q19" i="6"/>
  <c r="P19" i="6"/>
  <c r="N19" i="6"/>
  <c r="M19" i="6"/>
  <c r="K19" i="6"/>
  <c r="K18" i="6" s="1"/>
  <c r="J19" i="6"/>
  <c r="J18" i="6" s="1"/>
  <c r="I19" i="6"/>
  <c r="I18" i="6" s="1"/>
  <c r="L17" i="6"/>
  <c r="O17" i="6" s="1"/>
  <c r="R17" i="6" s="1"/>
  <c r="U17" i="6" s="1"/>
  <c r="L15" i="6"/>
  <c r="O15" i="6" s="1"/>
  <c r="T14" i="6"/>
  <c r="S14" i="6"/>
  <c r="Q14" i="6"/>
  <c r="P14" i="6"/>
  <c r="N14" i="6"/>
  <c r="M14" i="6"/>
  <c r="K14" i="6"/>
  <c r="K60" i="6" s="1"/>
  <c r="K65" i="6" s="1"/>
  <c r="J14" i="6"/>
  <c r="J60" i="6" s="1"/>
  <c r="I14" i="6"/>
  <c r="L13" i="6"/>
  <c r="O13" i="6" s="1"/>
  <c r="R13" i="6" s="1"/>
  <c r="U13" i="6" s="1"/>
  <c r="O12" i="6"/>
  <c r="R12" i="6" s="1"/>
  <c r="U12" i="6" s="1"/>
  <c r="L11" i="6"/>
  <c r="O11" i="6" s="1"/>
  <c r="T10" i="6"/>
  <c r="T9" i="6" s="1"/>
  <c r="T8" i="6" s="1"/>
  <c r="S10" i="6"/>
  <c r="Q10" i="6"/>
  <c r="Q9" i="6" s="1"/>
  <c r="Q8" i="6" s="1"/>
  <c r="P10" i="6"/>
  <c r="P9" i="6" s="1"/>
  <c r="P8" i="6" s="1"/>
  <c r="N10" i="6"/>
  <c r="N9" i="6" s="1"/>
  <c r="N8" i="6" s="1"/>
  <c r="M10" i="6"/>
  <c r="M9" i="6" s="1"/>
  <c r="M8" i="6" s="1"/>
  <c r="K10" i="6"/>
  <c r="J10" i="6"/>
  <c r="J58" i="6" s="1"/>
  <c r="I10" i="6"/>
  <c r="S9" i="6" l="1"/>
  <c r="S8" i="6" s="1"/>
  <c r="R64" i="6"/>
  <c r="U64" i="6" s="1"/>
  <c r="R62" i="6"/>
  <c r="U62" i="6" s="1"/>
  <c r="R63" i="6"/>
  <c r="U63" i="6" s="1"/>
  <c r="N18" i="6"/>
  <c r="N7" i="6" s="1"/>
  <c r="T18" i="6"/>
  <c r="T7" i="6" s="1"/>
  <c r="P18" i="6"/>
  <c r="P7" i="6" s="1"/>
  <c r="Q18" i="6"/>
  <c r="Q7" i="6" s="1"/>
  <c r="M18" i="6"/>
  <c r="M7" i="6" s="1"/>
  <c r="S18" i="6"/>
  <c r="J73" i="6"/>
  <c r="L61" i="6"/>
  <c r="O61" i="6" s="1"/>
  <c r="J74" i="6"/>
  <c r="L60" i="6"/>
  <c r="O60" i="6" s="1"/>
  <c r="O54" i="6"/>
  <c r="R54" i="6" s="1"/>
  <c r="U54" i="6" s="1"/>
  <c r="O55" i="6"/>
  <c r="R55" i="6" s="1"/>
  <c r="U55" i="6" s="1"/>
  <c r="O56" i="6"/>
  <c r="I65" i="6"/>
  <c r="L23" i="6"/>
  <c r="I9" i="6"/>
  <c r="I8" i="6" s="1"/>
  <c r="L10" i="6"/>
  <c r="L14" i="6"/>
  <c r="L43" i="6"/>
  <c r="R29" i="6"/>
  <c r="U29" i="6" s="1"/>
  <c r="O27" i="6"/>
  <c r="R15" i="6"/>
  <c r="U15" i="6" s="1"/>
  <c r="L31" i="6"/>
  <c r="L35" i="6"/>
  <c r="O16" i="6"/>
  <c r="R16" i="6" s="1"/>
  <c r="U16" i="6" s="1"/>
  <c r="J69" i="6"/>
  <c r="K9" i="6"/>
  <c r="K8" i="6" s="1"/>
  <c r="L27" i="6"/>
  <c r="J9" i="6"/>
  <c r="J8" i="6" s="1"/>
  <c r="S65" i="6"/>
  <c r="L19" i="6"/>
  <c r="O43" i="6"/>
  <c r="L52" i="6"/>
  <c r="O52" i="6" s="1"/>
  <c r="M65" i="6"/>
  <c r="O53" i="6"/>
  <c r="R53" i="6" s="1"/>
  <c r="U53" i="6" s="1"/>
  <c r="P65" i="6"/>
  <c r="O10" i="6"/>
  <c r="R11" i="6"/>
  <c r="O23" i="6"/>
  <c r="R24" i="6"/>
  <c r="R43" i="6"/>
  <c r="U43" i="6"/>
  <c r="J65" i="6"/>
  <c r="J68" i="6"/>
  <c r="U28" i="6"/>
  <c r="O32" i="6"/>
  <c r="O20" i="6"/>
  <c r="O36" i="6"/>
  <c r="L58" i="6"/>
  <c r="O58" i="6" s="1"/>
  <c r="S7" i="6" l="1"/>
  <c r="R56" i="6"/>
  <c r="U56" i="6" s="1"/>
  <c r="R60" i="6"/>
  <c r="U60" i="6" s="1"/>
  <c r="R61" i="6"/>
  <c r="U61" i="6" s="1"/>
  <c r="R58" i="6"/>
  <c r="U58" i="6" s="1"/>
  <c r="L18" i="6"/>
  <c r="J75" i="6"/>
  <c r="K7" i="6"/>
  <c r="U27" i="6"/>
  <c r="L9" i="6"/>
  <c r="R14" i="6"/>
  <c r="U14" i="6"/>
  <c r="J7" i="6"/>
  <c r="O14" i="6"/>
  <c r="O9" i="6" s="1"/>
  <c r="I7" i="6"/>
  <c r="R27" i="6"/>
  <c r="J70" i="6"/>
  <c r="L8" i="6"/>
  <c r="O8" i="6" s="1"/>
  <c r="R8" i="6" s="1"/>
  <c r="U8" i="6" s="1"/>
  <c r="R20" i="6"/>
  <c r="O19" i="6"/>
  <c r="R32" i="6"/>
  <c r="O31" i="6"/>
  <c r="R23" i="6"/>
  <c r="U24" i="6"/>
  <c r="U23" i="6" s="1"/>
  <c r="R52" i="6"/>
  <c r="O65" i="6"/>
  <c r="R36" i="6"/>
  <c r="O35" i="6"/>
  <c r="L65" i="6"/>
  <c r="R10" i="6"/>
  <c r="U11" i="6"/>
  <c r="U10" i="6" s="1"/>
  <c r="O153" i="5"/>
  <c r="R153" i="5" s="1"/>
  <c r="U153" i="5" s="1"/>
  <c r="X153" i="5" s="1"/>
  <c r="R9" i="6" l="1"/>
  <c r="O18" i="6"/>
  <c r="U9" i="6"/>
  <c r="L7" i="6"/>
  <c r="O7" i="6" s="1"/>
  <c r="R7" i="6" s="1"/>
  <c r="U7" i="6" s="1"/>
  <c r="U67" i="6" s="1"/>
  <c r="J71" i="6"/>
  <c r="U20" i="6"/>
  <c r="U19" i="6" s="1"/>
  <c r="R19" i="6"/>
  <c r="U36" i="6"/>
  <c r="U35" i="6" s="1"/>
  <c r="R35" i="6"/>
  <c r="R65" i="6"/>
  <c r="U52" i="6"/>
  <c r="U65" i="6" s="1"/>
  <c r="U32" i="6"/>
  <c r="U31" i="6" s="1"/>
  <c r="R31" i="6"/>
  <c r="O142" i="5"/>
  <c r="R142" i="5" s="1"/>
  <c r="U142" i="5" s="1"/>
  <c r="X142" i="5" s="1"/>
  <c r="U68" i="6" l="1"/>
  <c r="U18" i="6"/>
  <c r="R18" i="6"/>
  <c r="L82" i="6"/>
  <c r="O141" i="5"/>
  <c r="R141" i="5" s="1"/>
  <c r="U141" i="5" s="1"/>
  <c r="X141" i="5" s="1"/>
  <c r="O143" i="5"/>
  <c r="R143" i="5" s="1"/>
  <c r="U143" i="5" s="1"/>
  <c r="X143" i="5" s="1"/>
  <c r="M135" i="5"/>
  <c r="M134" i="5" s="1"/>
  <c r="O152" i="5"/>
  <c r="O151" i="5" s="1"/>
  <c r="O144" i="5"/>
  <c r="R144" i="5" s="1"/>
  <c r="U144" i="5" s="1"/>
  <c r="X144" i="5" s="1"/>
  <c r="O145" i="5"/>
  <c r="R145" i="5" s="1"/>
  <c r="U145" i="5" s="1"/>
  <c r="X145" i="5" s="1"/>
  <c r="O138" i="5"/>
  <c r="R138" i="5" s="1"/>
  <c r="U138" i="5" s="1"/>
  <c r="X138" i="5" s="1"/>
  <c r="O137" i="5"/>
  <c r="R137" i="5" s="1"/>
  <c r="U137" i="5" s="1"/>
  <c r="X137" i="5" s="1"/>
  <c r="O136" i="5"/>
  <c r="R136" i="5" s="1"/>
  <c r="U136" i="5" s="1"/>
  <c r="X136" i="5" s="1"/>
  <c r="O132" i="5"/>
  <c r="R132" i="5" s="1"/>
  <c r="U132" i="5" s="1"/>
  <c r="X132" i="5" s="1"/>
  <c r="O133" i="5"/>
  <c r="R133" i="5" s="1"/>
  <c r="U133" i="5" s="1"/>
  <c r="X133" i="5" s="1"/>
  <c r="O128" i="5"/>
  <c r="R128" i="5" s="1"/>
  <c r="U128" i="5" s="1"/>
  <c r="X128" i="5" s="1"/>
  <c r="O127" i="5"/>
  <c r="R127" i="5" s="1"/>
  <c r="U127" i="5" s="1"/>
  <c r="X127" i="5" s="1"/>
  <c r="O126" i="5"/>
  <c r="R126" i="5" s="1"/>
  <c r="U126" i="5" s="1"/>
  <c r="X126" i="5" s="1"/>
  <c r="O125" i="5"/>
  <c r="R125" i="5" s="1"/>
  <c r="U125" i="5" s="1"/>
  <c r="X125" i="5" s="1"/>
  <c r="O124" i="5"/>
  <c r="R124" i="5" s="1"/>
  <c r="U124" i="5" s="1"/>
  <c r="X124" i="5" s="1"/>
  <c r="O131" i="5"/>
  <c r="R131" i="5" s="1"/>
  <c r="U131" i="5" s="1"/>
  <c r="X131" i="5" s="1"/>
  <c r="O122" i="5"/>
  <c r="R122" i="5" s="1"/>
  <c r="U122" i="5" s="1"/>
  <c r="X122" i="5" s="1"/>
  <c r="O130" i="5"/>
  <c r="R130" i="5" s="1"/>
  <c r="U130" i="5" s="1"/>
  <c r="X130" i="5" s="1"/>
  <c r="O129" i="5"/>
  <c r="R129" i="5" s="1"/>
  <c r="U129" i="5" s="1"/>
  <c r="X129" i="5" s="1"/>
  <c r="O119" i="5"/>
  <c r="R119" i="5" s="1"/>
  <c r="U119" i="5" s="1"/>
  <c r="X119" i="5" s="1"/>
  <c r="O107" i="5"/>
  <c r="R107" i="5" s="1"/>
  <c r="U107" i="5" s="1"/>
  <c r="X107" i="5" s="1"/>
  <c r="O110" i="5"/>
  <c r="R110" i="5" s="1"/>
  <c r="U110" i="5" s="1"/>
  <c r="X110" i="5" s="1"/>
  <c r="O109" i="5"/>
  <c r="R109" i="5" s="1"/>
  <c r="U109" i="5" s="1"/>
  <c r="X109" i="5" s="1"/>
  <c r="O117" i="5"/>
  <c r="R117" i="5" s="1"/>
  <c r="U117" i="5" s="1"/>
  <c r="X117" i="5" s="1"/>
  <c r="O108" i="5"/>
  <c r="R108" i="5" s="1"/>
  <c r="U108" i="5" s="1"/>
  <c r="X108" i="5" s="1"/>
  <c r="O106" i="5"/>
  <c r="R106" i="5" s="1"/>
  <c r="U106" i="5" s="1"/>
  <c r="X106" i="5" s="1"/>
  <c r="O105" i="5"/>
  <c r="R105" i="5" s="1"/>
  <c r="U105" i="5" s="1"/>
  <c r="X105" i="5" s="1"/>
  <c r="O116" i="5"/>
  <c r="R116" i="5" s="1"/>
  <c r="U116" i="5" s="1"/>
  <c r="X116" i="5" s="1"/>
  <c r="O104" i="5"/>
  <c r="R104" i="5" s="1"/>
  <c r="U104" i="5" s="1"/>
  <c r="X104" i="5" s="1"/>
  <c r="O103" i="5"/>
  <c r="R103" i="5" s="1"/>
  <c r="U103" i="5" s="1"/>
  <c r="X103" i="5" s="1"/>
  <c r="O115" i="5"/>
  <c r="R115" i="5" s="1"/>
  <c r="U115" i="5" s="1"/>
  <c r="X115" i="5" s="1"/>
  <c r="O102" i="5"/>
  <c r="R102" i="5" s="1"/>
  <c r="U102" i="5" s="1"/>
  <c r="X102" i="5" s="1"/>
  <c r="O114" i="5"/>
  <c r="R114" i="5" s="1"/>
  <c r="U114" i="5" s="1"/>
  <c r="X114" i="5" s="1"/>
  <c r="O113" i="5"/>
  <c r="R113" i="5" s="1"/>
  <c r="U113" i="5" s="1"/>
  <c r="X113" i="5" s="1"/>
  <c r="O101" i="5"/>
  <c r="R101" i="5" s="1"/>
  <c r="U101" i="5" s="1"/>
  <c r="X101" i="5" s="1"/>
  <c r="O100" i="5"/>
  <c r="R100" i="5" s="1"/>
  <c r="U100" i="5" s="1"/>
  <c r="X100" i="5" s="1"/>
  <c r="O99" i="5"/>
  <c r="R99" i="5" s="1"/>
  <c r="U99" i="5" s="1"/>
  <c r="X99" i="5" s="1"/>
  <c r="O98" i="5"/>
  <c r="R98" i="5" s="1"/>
  <c r="U98" i="5" s="1"/>
  <c r="X98" i="5" s="1"/>
  <c r="O97" i="5"/>
  <c r="R97" i="5" s="1"/>
  <c r="U97" i="5" s="1"/>
  <c r="X97" i="5" s="1"/>
  <c r="O96" i="5"/>
  <c r="R96" i="5" s="1"/>
  <c r="U96" i="5" s="1"/>
  <c r="X96" i="5" s="1"/>
  <c r="O95" i="5"/>
  <c r="R95" i="5" s="1"/>
  <c r="U95" i="5" s="1"/>
  <c r="X95" i="5" s="1"/>
  <c r="O94" i="5"/>
  <c r="R94" i="5" s="1"/>
  <c r="U94" i="5" s="1"/>
  <c r="X94" i="5" s="1"/>
  <c r="O93" i="5"/>
  <c r="R93" i="5" s="1"/>
  <c r="U93" i="5" s="1"/>
  <c r="X93" i="5" s="1"/>
  <c r="O112" i="5"/>
  <c r="R112" i="5" s="1"/>
  <c r="U112" i="5" s="1"/>
  <c r="X112" i="5" s="1"/>
  <c r="O92" i="5"/>
  <c r="R92" i="5" s="1"/>
  <c r="U92" i="5" s="1"/>
  <c r="X92" i="5" s="1"/>
  <c r="O91" i="5"/>
  <c r="R91" i="5" s="1"/>
  <c r="U91" i="5" s="1"/>
  <c r="X91" i="5" s="1"/>
  <c r="O90" i="5"/>
  <c r="R90" i="5" s="1"/>
  <c r="U90" i="5" s="1"/>
  <c r="X90" i="5" s="1"/>
  <c r="O89" i="5"/>
  <c r="R89" i="5" s="1"/>
  <c r="U89" i="5" s="1"/>
  <c r="X89" i="5" s="1"/>
  <c r="O88" i="5"/>
  <c r="R88" i="5" s="1"/>
  <c r="U88" i="5" s="1"/>
  <c r="X88" i="5" s="1"/>
  <c r="O87" i="5"/>
  <c r="R87" i="5" s="1"/>
  <c r="U87" i="5" s="1"/>
  <c r="X87" i="5" s="1"/>
  <c r="O86" i="5"/>
  <c r="R86" i="5" s="1"/>
  <c r="U86" i="5" s="1"/>
  <c r="X86" i="5" s="1"/>
  <c r="O85" i="5"/>
  <c r="R85" i="5" s="1"/>
  <c r="U85" i="5" s="1"/>
  <c r="X85" i="5" s="1"/>
  <c r="O84" i="5"/>
  <c r="R84" i="5" s="1"/>
  <c r="U84" i="5" s="1"/>
  <c r="X84" i="5" s="1"/>
  <c r="O111" i="5"/>
  <c r="R111" i="5" s="1"/>
  <c r="U111" i="5" s="1"/>
  <c r="X111" i="5" s="1"/>
  <c r="O83" i="5"/>
  <c r="R83" i="5" s="1"/>
  <c r="U83" i="5" s="1"/>
  <c r="X83" i="5" s="1"/>
  <c r="O80" i="5"/>
  <c r="R80" i="5" s="1"/>
  <c r="U80" i="5" s="1"/>
  <c r="X80" i="5" s="1"/>
  <c r="O79" i="5"/>
  <c r="R79" i="5" s="1"/>
  <c r="U79" i="5" s="1"/>
  <c r="X79" i="5" s="1"/>
  <c r="O78" i="5"/>
  <c r="R78" i="5" s="1"/>
  <c r="U78" i="5" s="1"/>
  <c r="X78" i="5" s="1"/>
  <c r="O65" i="5"/>
  <c r="O64" i="5"/>
  <c r="O63" i="5"/>
  <c r="O75" i="5"/>
  <c r="O74" i="5"/>
  <c r="O62" i="5"/>
  <c r="O59" i="5"/>
  <c r="O58" i="5"/>
  <c r="O73" i="5"/>
  <c r="O72" i="5"/>
  <c r="O60" i="5"/>
  <c r="O71" i="5"/>
  <c r="O55" i="5"/>
  <c r="O54" i="5"/>
  <c r="O70" i="5"/>
  <c r="O69" i="5"/>
  <c r="O53" i="5"/>
  <c r="O68" i="5"/>
  <c r="O49" i="5"/>
  <c r="O67" i="5"/>
  <c r="O48" i="5"/>
  <c r="O66" i="5"/>
  <c r="O47" i="5"/>
  <c r="O41" i="5"/>
  <c r="O40" i="5"/>
  <c r="O39" i="5"/>
  <c r="O35" i="5"/>
  <c r="R35" i="5" s="1"/>
  <c r="U35" i="5" s="1"/>
  <c r="X35" i="5" s="1"/>
  <c r="O33" i="5"/>
  <c r="R33" i="5" s="1"/>
  <c r="U33" i="5" s="1"/>
  <c r="X33" i="5" s="1"/>
  <c r="O44" i="5"/>
  <c r="R44" i="5" s="1"/>
  <c r="U44" i="5" s="1"/>
  <c r="X44" i="5" s="1"/>
  <c r="O42" i="5"/>
  <c r="R42" i="5" s="1"/>
  <c r="U42" i="5" s="1"/>
  <c r="X42" i="5" s="1"/>
  <c r="O43" i="5"/>
  <c r="R43" i="5" s="1"/>
  <c r="U43" i="5" s="1"/>
  <c r="X43" i="5" s="1"/>
  <c r="O38" i="5"/>
  <c r="R38" i="5" s="1"/>
  <c r="U38" i="5" s="1"/>
  <c r="X38" i="5" s="1"/>
  <c r="O29" i="5"/>
  <c r="O26" i="5"/>
  <c r="R26" i="5" s="1"/>
  <c r="U26" i="5" s="1"/>
  <c r="X26" i="5" s="1"/>
  <c r="O25" i="5"/>
  <c r="R25" i="5" s="1"/>
  <c r="U25" i="5" s="1"/>
  <c r="X25" i="5" s="1"/>
  <c r="O24" i="5"/>
  <c r="O22" i="5"/>
  <c r="O20" i="5"/>
  <c r="R20" i="5" s="1"/>
  <c r="U20" i="5" s="1"/>
  <c r="X20" i="5" s="1"/>
  <c r="O19" i="5"/>
  <c r="R19" i="5" s="1"/>
  <c r="U19" i="5" s="1"/>
  <c r="X19" i="5" s="1"/>
  <c r="O18" i="5"/>
  <c r="R18" i="5" s="1"/>
  <c r="U18" i="5" s="1"/>
  <c r="X18" i="5" s="1"/>
  <c r="O17" i="5"/>
  <c r="R17" i="5" s="1"/>
  <c r="U17" i="5" s="1"/>
  <c r="X17" i="5" s="1"/>
  <c r="O16" i="5"/>
  <c r="R16" i="5" s="1"/>
  <c r="U16" i="5" s="1"/>
  <c r="X16" i="5" s="1"/>
  <c r="O14" i="5"/>
  <c r="R14" i="5" s="1"/>
  <c r="U14" i="5" s="1"/>
  <c r="X14" i="5" s="1"/>
  <c r="O13" i="5"/>
  <c r="R13" i="5" s="1"/>
  <c r="U13" i="5" s="1"/>
  <c r="X13" i="5" s="1"/>
  <c r="O12" i="5"/>
  <c r="R12" i="5" s="1"/>
  <c r="U12" i="5" s="1"/>
  <c r="X12" i="5" s="1"/>
  <c r="O11" i="5"/>
  <c r="R11" i="5" s="1"/>
  <c r="U11" i="5" s="1"/>
  <c r="X11" i="5" s="1"/>
  <c r="O10" i="5"/>
  <c r="R10" i="5" s="1"/>
  <c r="U10" i="5" s="1"/>
  <c r="X10" i="5" s="1"/>
  <c r="N135" i="5"/>
  <c r="N134" i="5" s="1"/>
  <c r="N121" i="5"/>
  <c r="N120" i="5" s="1"/>
  <c r="N82" i="5"/>
  <c r="N81" i="5" s="1"/>
  <c r="N77" i="5"/>
  <c r="N36" i="5"/>
  <c r="N31" i="5"/>
  <c r="N28" i="5"/>
  <c r="N27" i="5" s="1"/>
  <c r="N23" i="5"/>
  <c r="N21" i="5"/>
  <c r="N15" i="5"/>
  <c r="N9" i="5"/>
  <c r="M121" i="5"/>
  <c r="M120" i="5" s="1"/>
  <c r="M82" i="5"/>
  <c r="M81" i="5" s="1"/>
  <c r="M77" i="5"/>
  <c r="M31" i="5"/>
  <c r="M28" i="5"/>
  <c r="M27" i="5" s="1"/>
  <c r="M23" i="5"/>
  <c r="M21" i="5"/>
  <c r="M15" i="5"/>
  <c r="M9" i="5"/>
  <c r="X82" i="5" l="1"/>
  <c r="X81" i="5" s="1"/>
  <c r="X77" i="5"/>
  <c r="X15" i="5"/>
  <c r="X9" i="5"/>
  <c r="R41" i="5"/>
  <c r="U41" i="5" s="1"/>
  <c r="X41" i="5" s="1"/>
  <c r="R71" i="5"/>
  <c r="U71" i="5" s="1"/>
  <c r="X71" i="5" s="1"/>
  <c r="R75" i="5"/>
  <c r="U75" i="5" s="1"/>
  <c r="X75" i="5" s="1"/>
  <c r="R47" i="5"/>
  <c r="U47" i="5" s="1"/>
  <c r="X47" i="5" s="1"/>
  <c r="R49" i="5"/>
  <c r="U49" i="5" s="1"/>
  <c r="X49" i="5" s="1"/>
  <c r="R70" i="5"/>
  <c r="U70" i="5" s="1"/>
  <c r="X70" i="5" s="1"/>
  <c r="R60" i="5"/>
  <c r="U60" i="5" s="1"/>
  <c r="X60" i="5" s="1"/>
  <c r="R59" i="5"/>
  <c r="U59" i="5" s="1"/>
  <c r="X59" i="5" s="1"/>
  <c r="R63" i="5"/>
  <c r="U63" i="5" s="1"/>
  <c r="X63" i="5" s="1"/>
  <c r="R69" i="5"/>
  <c r="U69" i="5" s="1"/>
  <c r="X69" i="5" s="1"/>
  <c r="R58" i="5"/>
  <c r="U58" i="5" s="1"/>
  <c r="X58" i="5" s="1"/>
  <c r="R66" i="5"/>
  <c r="U66" i="5" s="1"/>
  <c r="X66" i="5" s="1"/>
  <c r="R68" i="5"/>
  <c r="U68" i="5" s="1"/>
  <c r="X68" i="5" s="1"/>
  <c r="R54" i="5"/>
  <c r="U54" i="5" s="1"/>
  <c r="X54" i="5" s="1"/>
  <c r="R72" i="5"/>
  <c r="U72" i="5" s="1"/>
  <c r="X72" i="5" s="1"/>
  <c r="R62" i="5"/>
  <c r="U62" i="5" s="1"/>
  <c r="X62" i="5" s="1"/>
  <c r="R64" i="5"/>
  <c r="U64" i="5" s="1"/>
  <c r="X64" i="5" s="1"/>
  <c r="R67" i="5"/>
  <c r="U67" i="5" s="1"/>
  <c r="X67" i="5" s="1"/>
  <c r="R40" i="5"/>
  <c r="U40" i="5" s="1"/>
  <c r="X40" i="5" s="1"/>
  <c r="R48" i="5"/>
  <c r="U48" i="5" s="1"/>
  <c r="X48" i="5" s="1"/>
  <c r="R53" i="5"/>
  <c r="U53" i="5" s="1"/>
  <c r="X53" i="5" s="1"/>
  <c r="R55" i="5"/>
  <c r="U55" i="5" s="1"/>
  <c r="X55" i="5" s="1"/>
  <c r="R73" i="5"/>
  <c r="U73" i="5" s="1"/>
  <c r="X73" i="5" s="1"/>
  <c r="R74" i="5"/>
  <c r="U74" i="5" s="1"/>
  <c r="X74" i="5" s="1"/>
  <c r="R65" i="5"/>
  <c r="U65" i="5" s="1"/>
  <c r="X65" i="5" s="1"/>
  <c r="R39" i="5"/>
  <c r="U82" i="5"/>
  <c r="U81" i="5" s="1"/>
  <c r="U77" i="5"/>
  <c r="U15" i="5"/>
  <c r="U9" i="5"/>
  <c r="R152" i="5"/>
  <c r="R151" i="5" s="1"/>
  <c r="R15" i="5"/>
  <c r="O21" i="5"/>
  <c r="R22" i="5"/>
  <c r="O28" i="5"/>
  <c r="O27" i="5" s="1"/>
  <c r="R29" i="5"/>
  <c r="U29" i="5" s="1"/>
  <c r="R82" i="5"/>
  <c r="R81" i="5" s="1"/>
  <c r="O23" i="5"/>
  <c r="R24" i="5"/>
  <c r="U24" i="5" s="1"/>
  <c r="R77" i="5"/>
  <c r="R9" i="5"/>
  <c r="O139" i="5"/>
  <c r="R139" i="5" s="1"/>
  <c r="U139" i="5" s="1"/>
  <c r="X139" i="5" s="1"/>
  <c r="O140" i="5"/>
  <c r="R140" i="5" s="1"/>
  <c r="U140" i="5" s="1"/>
  <c r="X140" i="5" s="1"/>
  <c r="O82" i="5"/>
  <c r="O81" i="5" s="1"/>
  <c r="O77" i="5"/>
  <c r="O15" i="5"/>
  <c r="O9" i="5"/>
  <c r="M30" i="5"/>
  <c r="N8" i="5"/>
  <c r="N30" i="5"/>
  <c r="M8" i="5"/>
  <c r="O123" i="5"/>
  <c r="O61" i="5"/>
  <c r="O52" i="5"/>
  <c r="O31" i="5" s="1"/>
  <c r="X135" i="5" l="1"/>
  <c r="U39" i="5"/>
  <c r="X39" i="5" s="1"/>
  <c r="R61" i="5"/>
  <c r="U61" i="5" s="1"/>
  <c r="X61" i="5" s="1"/>
  <c r="R52" i="5"/>
  <c r="R31" i="5" s="1"/>
  <c r="O36" i="5"/>
  <c r="O30" i="5" s="1"/>
  <c r="U135" i="5"/>
  <c r="R21" i="5"/>
  <c r="U22" i="5"/>
  <c r="R23" i="5"/>
  <c r="U152" i="5"/>
  <c r="U151" i="5" s="1"/>
  <c r="R28" i="5"/>
  <c r="R27" i="5" s="1"/>
  <c r="R135" i="5"/>
  <c r="O121" i="5"/>
  <c r="O120" i="5" s="1"/>
  <c r="R123" i="5"/>
  <c r="O8" i="5"/>
  <c r="O135" i="5"/>
  <c r="O134" i="5" s="1"/>
  <c r="M7" i="5"/>
  <c r="N7" i="5"/>
  <c r="L120" i="5"/>
  <c r="L82" i="5"/>
  <c r="L81" i="5" s="1"/>
  <c r="L77" i="5"/>
  <c r="L31" i="5"/>
  <c r="L28" i="5"/>
  <c r="L27" i="5" s="1"/>
  <c r="L23" i="5"/>
  <c r="L21" i="5"/>
  <c r="L15" i="5"/>
  <c r="L9" i="5"/>
  <c r="R134" i="5" l="1"/>
  <c r="U28" i="5"/>
  <c r="U27" i="5" s="1"/>
  <c r="X29" i="5"/>
  <c r="X28" i="5" s="1"/>
  <c r="X27" i="5" s="1"/>
  <c r="U134" i="5"/>
  <c r="X152" i="5"/>
  <c r="U21" i="5"/>
  <c r="X22" i="5"/>
  <c r="X21" i="5" s="1"/>
  <c r="U23" i="5"/>
  <c r="X24" i="5"/>
  <c r="X23" i="5" s="1"/>
  <c r="R36" i="5"/>
  <c r="R30" i="5" s="1"/>
  <c r="U52" i="5"/>
  <c r="U31" i="5" s="1"/>
  <c r="R8" i="5"/>
  <c r="R121" i="5"/>
  <c r="R120" i="5" s="1"/>
  <c r="U123" i="5"/>
  <c r="O7" i="5"/>
  <c r="L30" i="5"/>
  <c r="L8" i="5"/>
  <c r="L7" i="5" l="1"/>
  <c r="X151" i="5"/>
  <c r="X134" i="5" s="1"/>
  <c r="U8" i="5"/>
  <c r="X8" i="5"/>
  <c r="U36" i="5"/>
  <c r="U30" i="5" s="1"/>
  <c r="X52" i="5"/>
  <c r="U121" i="5"/>
  <c r="U120" i="5" s="1"/>
  <c r="X123" i="5"/>
  <c r="X121" i="5" s="1"/>
  <c r="X120" i="5" s="1"/>
  <c r="R7" i="5"/>
  <c r="X36" i="5" l="1"/>
  <c r="X31" i="5"/>
  <c r="U7" i="5"/>
  <c r="X30" i="5" l="1"/>
  <c r="X7" i="5" s="1"/>
</calcChain>
</file>

<file path=xl/sharedStrings.xml><?xml version="1.0" encoding="utf-8"?>
<sst xmlns="http://schemas.openxmlformats.org/spreadsheetml/2006/main" count="2753" uniqueCount="491">
  <si>
    <t>CONCEPTO</t>
  </si>
  <si>
    <t>INGRESOS TOTALES</t>
  </si>
  <si>
    <t>Impuestos</t>
  </si>
  <si>
    <t>Impuestos sobre el patrimonio</t>
  </si>
  <si>
    <t>Impuesto Predial Urbano</t>
  </si>
  <si>
    <t>Impuesto Predial Rústico</t>
  </si>
  <si>
    <t>Impuesto sobre Traslación de dominio</t>
  </si>
  <si>
    <t>Impuesto sobre División y Lotificación de Inmueble</t>
  </si>
  <si>
    <t>Impuesto de Fraccionamientos</t>
  </si>
  <si>
    <t>Impuestos sobre la producción, el consumo y las transacciones</t>
  </si>
  <si>
    <t>Juegos</t>
  </si>
  <si>
    <t>Impuesto sobre Diversiones y Espectáculos Públicos</t>
  </si>
  <si>
    <t>Impuesto sobre Rifas, Sorteos, Loterías y Concurso</t>
  </si>
  <si>
    <t>Vacia</t>
  </si>
  <si>
    <t>Impuestos Ecológicos</t>
  </si>
  <si>
    <t>Impuesto sobre Explotación de Bancos de Mármoles,</t>
  </si>
  <si>
    <t>Accesorios</t>
  </si>
  <si>
    <t>recargo Impuesto Predial Urbano</t>
  </si>
  <si>
    <t>Recargo Impuesto Predial Rústico</t>
  </si>
  <si>
    <t>Recargos varios</t>
  </si>
  <si>
    <t>Contribuciones de mejoras</t>
  </si>
  <si>
    <t>Contribución de mejoras por obras públicas</t>
  </si>
  <si>
    <t>Obras varias</t>
  </si>
  <si>
    <t xml:space="preserve"> Derechos</t>
  </si>
  <si>
    <t>Derechos por el uso, goce, aprovechamiento o explotación de bienes de dominio público</t>
  </si>
  <si>
    <t>Inhumaciones</t>
  </si>
  <si>
    <t>De fosa separada sin construcción</t>
  </si>
  <si>
    <t>Sacrificio de reses</t>
  </si>
  <si>
    <t>Para Dependencias e Instituciones</t>
  </si>
  <si>
    <t>Por dictamen de evaluación de riesgo</t>
  </si>
  <si>
    <t>Bajo riesgo</t>
  </si>
  <si>
    <t>Medio riesgo</t>
  </si>
  <si>
    <t>Peritajes en evaluación de riesgos</t>
  </si>
  <si>
    <t>Por licencia de uso de suelo uso habitacional</t>
  </si>
  <si>
    <t>Avalúos de inmuebles urbanos y suburbanos</t>
  </si>
  <si>
    <t>Validación de avalúos fiscales</t>
  </si>
  <si>
    <t xml:space="preserve"> Derechos por prestación de servicios</t>
  </si>
  <si>
    <t>Permiso para Construir Barandal</t>
  </si>
  <si>
    <t>Permiso para el Traslado de Cadáveres</t>
  </si>
  <si>
    <t>Refrendo Anual de Concesion</t>
  </si>
  <si>
    <t>Revista mecánica</t>
  </si>
  <si>
    <t>Inscripción a taller cultural</t>
  </si>
  <si>
    <t>Cuota mensual de recuperación</t>
  </si>
  <si>
    <t>Autorización de cambio de uso de suelo</t>
  </si>
  <si>
    <t>Permiso para colocar materiales de construcción en</t>
  </si>
  <si>
    <t>Habitacional</t>
  </si>
  <si>
    <t>Permiso de difusión fonética</t>
  </si>
  <si>
    <t>Permiso colocación de anuncio móvil</t>
  </si>
  <si>
    <t>Permisos eventuales por venta de bebida alcohólica</t>
  </si>
  <si>
    <t>Permiso eventual ampliación de horario</t>
  </si>
  <si>
    <t>Autorización para estudio de impacto ambiental</t>
  </si>
  <si>
    <t>Evaluación del estudio de riesgo</t>
  </si>
  <si>
    <t>Consulta</t>
  </si>
  <si>
    <t>Alumbrado Público</t>
  </si>
  <si>
    <t xml:space="preserve"> Accesorios</t>
  </si>
  <si>
    <t>Honorarios de cobranza</t>
  </si>
  <si>
    <t>Gastos de Ejecución</t>
  </si>
  <si>
    <t>Honorarios de cobranza ingresos varios</t>
  </si>
  <si>
    <t xml:space="preserve"> Productos</t>
  </si>
  <si>
    <t xml:space="preserve"> Productos de tipo corriente</t>
  </si>
  <si>
    <t>Por admisión</t>
  </si>
  <si>
    <t>Ocupación de canchas</t>
  </si>
  <si>
    <t>Maniobras de carga y descarga</t>
  </si>
  <si>
    <t>Vendedores semifijos y ambulantes</t>
  </si>
  <si>
    <t>Tianguis 16 de septiembre</t>
  </si>
  <si>
    <t>Unión Comercio calle Aurora</t>
  </si>
  <si>
    <t>Comercio Jardín Principal</t>
  </si>
  <si>
    <t>Explanada Mercado Victoria</t>
  </si>
  <si>
    <t>Comercio Morelos y Allende</t>
  </si>
  <si>
    <t>Comercio Palma y Pino Suárez</t>
  </si>
  <si>
    <t>Unión de Tianguistas Viernes</t>
  </si>
  <si>
    <t>Permiso para venta en vía pública</t>
  </si>
  <si>
    <t>Renta de locales del mercado</t>
  </si>
  <si>
    <t>Unión Mercado Victoria</t>
  </si>
  <si>
    <t>Mercado González Ortega</t>
  </si>
  <si>
    <t>Uso de sanitarios</t>
  </si>
  <si>
    <t>Formas valoradas</t>
  </si>
  <si>
    <t>Inscripción o Refrendo anual de Perito Fiscal</t>
  </si>
  <si>
    <t>Permisos para realizar fiestas particulares</t>
  </si>
  <si>
    <t>Inscripción de Director responsable de obra y Cont</t>
  </si>
  <si>
    <t>Refrendo anual de Director responsable de obra y C</t>
  </si>
  <si>
    <t>Inscripción al Padrón de Contratistas</t>
  </si>
  <si>
    <t>Refrendo anual de Padrón de Contratistas</t>
  </si>
  <si>
    <t>Inscripción al Padrón de Proveedores</t>
  </si>
  <si>
    <t>Venta de bases para inscripción a concursos de obra</t>
  </si>
  <si>
    <t>Licencias de funcionamiento</t>
  </si>
  <si>
    <t>Permisos para abrir jueves y domingo</t>
  </si>
  <si>
    <t>Arrendamientos de Salones</t>
  </si>
  <si>
    <t>Intereses de Cuenta Corriente</t>
  </si>
  <si>
    <t>Por concesiones</t>
  </si>
  <si>
    <t>Otros Productos</t>
  </si>
  <si>
    <t>Otros Ingresos</t>
  </si>
  <si>
    <t>20% Cuotas de Organismos Agrícolas</t>
  </si>
  <si>
    <t>Productos de capital</t>
  </si>
  <si>
    <t>Equipo de Transporte</t>
  </si>
  <si>
    <t xml:space="preserve"> Aprovechamientos</t>
  </si>
  <si>
    <t xml:space="preserve"> Aprovechamientos de tipo corriente</t>
  </si>
  <si>
    <t>Rezago Impuesto Predial Urbano</t>
  </si>
  <si>
    <t>Rezago Impuesto Predial Rústico</t>
  </si>
  <si>
    <t>Multas de otros créditos fiscales</t>
  </si>
  <si>
    <t>Infracciones al Bando de Policia y Buen Gobierno</t>
  </si>
  <si>
    <t>Infracciones al Reglamento de Tránsito Municipal</t>
  </si>
  <si>
    <t>Multas al Servicio y Transporte Público</t>
  </si>
  <si>
    <t>Multas por Protección al Medio Ambiente</t>
  </si>
  <si>
    <t>Multas Federales No Fiscales</t>
  </si>
  <si>
    <t>Reintegros por responsabilidades administrativas</t>
  </si>
  <si>
    <t>Otras Multas</t>
  </si>
  <si>
    <t>Participaciones y Aportaciones</t>
  </si>
  <si>
    <t>Fondo General</t>
  </si>
  <si>
    <t>Fondo de Fomento Municipal</t>
  </si>
  <si>
    <t>Impuesto sobre Tenencia o Uso de Vehículos</t>
  </si>
  <si>
    <t>Impuesto sobre Automóviles Nuevos</t>
  </si>
  <si>
    <t>Impuesto Especial sobre Producción y Servicios</t>
  </si>
  <si>
    <t>Fondo de Compensación ISAN</t>
  </si>
  <si>
    <t>Convenios con el Estado</t>
  </si>
  <si>
    <t>Aportaciones Ramo 33</t>
  </si>
  <si>
    <t>CRI-COG</t>
  </si>
  <si>
    <t>F.F.</t>
  </si>
  <si>
    <t>PROG</t>
  </si>
  <si>
    <t>CEGE</t>
  </si>
  <si>
    <t>AFUN</t>
  </si>
  <si>
    <t>I</t>
  </si>
  <si>
    <t>|</t>
  </si>
  <si>
    <t>CUENTA</t>
  </si>
  <si>
    <t>x</t>
  </si>
  <si>
    <t>IMPORTE APROBADO</t>
  </si>
  <si>
    <t>X</t>
  </si>
  <si>
    <t xml:space="preserve">        </t>
  </si>
  <si>
    <t>Intereses del F1</t>
  </si>
  <si>
    <t>Intereses del F2</t>
  </si>
  <si>
    <t>AUMENTO</t>
  </si>
  <si>
    <t>DISMINUCIÓN</t>
  </si>
  <si>
    <t>xx</t>
  </si>
  <si>
    <t>Aportación Beneficiarios</t>
  </si>
  <si>
    <t xml:space="preserve">          MUNICIPIO DE SILAO DE LA VICTORIA,GTO.</t>
  </si>
  <si>
    <t xml:space="preserve">                                                      RAMO 33    F1 y F2 </t>
  </si>
  <si>
    <t>CLASE</t>
  </si>
  <si>
    <t>Cuenta</t>
  </si>
  <si>
    <t>PRESTO 1a. MODIFICACIÓN</t>
  </si>
  <si>
    <t>AMPLIACIÓN</t>
  </si>
  <si>
    <t>DEVOLUCIÓN</t>
  </si>
  <si>
    <t>PRESTO 2a. MODIFICACIÓN</t>
  </si>
  <si>
    <t>INGRESOS TOTALES R33</t>
  </si>
  <si>
    <t xml:space="preserve">Participaciones y Aportaciones </t>
  </si>
  <si>
    <t>FONDO 1 2016</t>
  </si>
  <si>
    <t xml:space="preserve">Intereses </t>
  </si>
  <si>
    <t>FONDO 2 2016</t>
  </si>
  <si>
    <t>00</t>
  </si>
  <si>
    <t>FONDO 1 2011</t>
  </si>
  <si>
    <t>030103</t>
  </si>
  <si>
    <t xml:space="preserve">Remanente </t>
  </si>
  <si>
    <t xml:space="preserve">Otros ingresos </t>
  </si>
  <si>
    <t>FONDO 1 2012</t>
  </si>
  <si>
    <t>030104</t>
  </si>
  <si>
    <t>FONDO 1 2013</t>
  </si>
  <si>
    <t>030105</t>
  </si>
  <si>
    <t>FONDO 1 2014</t>
  </si>
  <si>
    <t>030106</t>
  </si>
  <si>
    <t>FONDO 1 2015</t>
  </si>
  <si>
    <t>030107</t>
  </si>
  <si>
    <t>Otros ingresos</t>
  </si>
  <si>
    <t>FONDO 2 2015</t>
  </si>
  <si>
    <t>030204</t>
  </si>
  <si>
    <t>FONDO</t>
  </si>
  <si>
    <t>RECURSOS DEL RAMO 33</t>
  </si>
  <si>
    <t>PRESTO 2016</t>
  </si>
  <si>
    <t>REM. F1 2011</t>
  </si>
  <si>
    <t>REM. F1 2012</t>
  </si>
  <si>
    <t>REM. F1 2013</t>
  </si>
  <si>
    <t>REM. F1 2014</t>
  </si>
  <si>
    <t>REM. F1 2015</t>
  </si>
  <si>
    <t>REC.  F2 2016</t>
  </si>
  <si>
    <t>Intereses  F1</t>
  </si>
  <si>
    <t>Otros ingresos F1</t>
  </si>
  <si>
    <t>TOTALES</t>
  </si>
  <si>
    <t>DESCRIPCIÓN</t>
  </si>
  <si>
    <t>REDUCCIÓN</t>
  </si>
  <si>
    <t>PRESUPUESTO 1a. MODIFICACIÓN</t>
  </si>
  <si>
    <t>INGRESOS TOTALES  PROGRAMAS</t>
  </si>
  <si>
    <t xml:space="preserve">Ingresos derivados de Reman Programas Especiales </t>
  </si>
  <si>
    <t>030401</t>
  </si>
  <si>
    <t>Intereses</t>
  </si>
  <si>
    <t>030501</t>
  </si>
  <si>
    <t xml:space="preserve">Intereses  </t>
  </si>
  <si>
    <t>030701</t>
  </si>
  <si>
    <t>K0101</t>
  </si>
  <si>
    <t>Prog: FIM 5 MAY ANEX1</t>
  </si>
  <si>
    <t>Convenio con la Federación</t>
  </si>
  <si>
    <t>K0102</t>
  </si>
  <si>
    <t>Prog: FIM 5 MAY ANEX2</t>
  </si>
  <si>
    <t>K0104</t>
  </si>
  <si>
    <t>Prog: FIM 5 MAY ANEX4</t>
  </si>
  <si>
    <t>030601</t>
  </si>
  <si>
    <t>Convenios con los beneficiarios</t>
  </si>
  <si>
    <t>CRI</t>
  </si>
  <si>
    <t>RESUMEN POR TIPO DE RECURSO</t>
  </si>
  <si>
    <t>PRESUPUESTO 1a. MODIF.</t>
  </si>
  <si>
    <t>Ampliación</t>
  </si>
  <si>
    <t>Reducción</t>
  </si>
  <si>
    <t>Presupuesto  2a. Modificación</t>
  </si>
  <si>
    <t>Presupuesto  3a. Modificación</t>
  </si>
  <si>
    <t>REMANENTE CONV. ESTATALES</t>
  </si>
  <si>
    <t>REMANENTE CONV. FEDERALES</t>
  </si>
  <si>
    <t>REMANENTE CONV. MUNICIPALES</t>
  </si>
  <si>
    <t>REMANENTE CONV. CON BENEFICIARIOS</t>
  </si>
  <si>
    <t>PROF. FINANCIEROS</t>
  </si>
  <si>
    <t>Total</t>
  </si>
  <si>
    <t>K0122</t>
  </si>
  <si>
    <t>K0123</t>
  </si>
  <si>
    <t>Prog: FIDER 2016</t>
  </si>
  <si>
    <t>Ingresos Derivados Reman. R33</t>
  </si>
  <si>
    <t>K0125</t>
  </si>
  <si>
    <t>Prog: BORDERIA. 2016</t>
  </si>
  <si>
    <t xml:space="preserve">Intereses de Ramo 33 F2 </t>
  </si>
  <si>
    <t xml:space="preserve">Otros ingresos de R33 F2 </t>
  </si>
  <si>
    <t>K0126</t>
  </si>
  <si>
    <t>K0127</t>
  </si>
  <si>
    <t>Prog: HABITAT 2016</t>
  </si>
  <si>
    <t>K0128</t>
  </si>
  <si>
    <t>Prog: TEJIDO SOCIAL</t>
  </si>
  <si>
    <t xml:space="preserve">Prog: PIDH CUARTOS  </t>
  </si>
  <si>
    <t>Prog: SEDATU CUARTOS</t>
  </si>
  <si>
    <t>1a. MODIFICACIÓN PRONÓSTICO</t>
  </si>
  <si>
    <t>2a. MODIFICACIÓN PRONÓSTICO</t>
  </si>
  <si>
    <t>K0129</t>
  </si>
  <si>
    <t>K0130</t>
  </si>
  <si>
    <t>Prog: PISBCC 2016</t>
  </si>
  <si>
    <t>Prog: PIDMC 2016</t>
  </si>
  <si>
    <t>Convenio con Beneficiarios</t>
  </si>
  <si>
    <t>F0132</t>
  </si>
  <si>
    <t>K0133</t>
  </si>
  <si>
    <t>K0134</t>
  </si>
  <si>
    <t>Prog: FIM. 5 MAY 2ET</t>
  </si>
  <si>
    <t>Prog: FIM.CALZ. M.H</t>
  </si>
  <si>
    <t>Prog: TALLER LEGO 2016</t>
  </si>
  <si>
    <t>Permiso por servicios de Seguridad privada</t>
  </si>
  <si>
    <t>3a. MODIFICACIÓN PRONÓSTICO</t>
  </si>
  <si>
    <t>EN MACHA</t>
  </si>
  <si>
    <t>SANIDAD VEGETAL</t>
  </si>
  <si>
    <t>REC. EXTARORD. DIF</t>
  </si>
  <si>
    <t>CASA  DE LA CULTURA</t>
  </si>
  <si>
    <t>EDUCACION PREPA ABIERTA</t>
  </si>
  <si>
    <t>VER DE QUE</t>
  </si>
  <si>
    <t>(45 MIL) CASA  DE LA CULTURA</t>
  </si>
  <si>
    <t>OK</t>
  </si>
  <si>
    <t>Derechos por Licencias de Funcionamiento de Bebidas alcholicas</t>
  </si>
  <si>
    <t>Aportaciones Estatales y Otros</t>
  </si>
  <si>
    <t>FONDO 1 2017</t>
  </si>
  <si>
    <t>FONDO 2 2017</t>
  </si>
  <si>
    <t>Aportaciones  Faism</t>
  </si>
  <si>
    <t>Aportaciones Fortamun</t>
  </si>
  <si>
    <t>PRESUPUESTO</t>
  </si>
  <si>
    <t>INT CULTURAL</t>
  </si>
  <si>
    <t>030205</t>
  </si>
  <si>
    <t>ETIQUETADOS</t>
  </si>
  <si>
    <t>NO ETIQUETADOS</t>
  </si>
  <si>
    <t>Recurso Municpal Fiscal</t>
  </si>
  <si>
    <t>Partic. Federales</t>
  </si>
  <si>
    <t xml:space="preserve">PRESIDENCIA MUNICIPAL DE SILAO DE LA VICTORIA </t>
  </si>
  <si>
    <t xml:space="preserve">           PROGRAMAS ESPECIALES</t>
  </si>
  <si>
    <t>K0136</t>
  </si>
  <si>
    <t>Prog: FFIS16</t>
  </si>
  <si>
    <t>K0137</t>
  </si>
  <si>
    <t>Prog: PIECIS 2016</t>
  </si>
  <si>
    <t>K0138</t>
  </si>
  <si>
    <t>Prog: PDR 2016</t>
  </si>
  <si>
    <t>S0139</t>
  </si>
  <si>
    <t>Prog: PIESS.16</t>
  </si>
  <si>
    <t>K0140</t>
  </si>
  <si>
    <t>Prog: 2x1 PIM</t>
  </si>
  <si>
    <t>PRESUPUESTO 2017</t>
  </si>
  <si>
    <t>Conv. Estatal Etiquedado 2017</t>
  </si>
  <si>
    <t>Conv. Federal Etiquetado 2014</t>
  </si>
  <si>
    <t>Conv. Federal Etiquetado 2017</t>
  </si>
  <si>
    <t>Conv. Estatal Etiquetado 2013</t>
  </si>
  <si>
    <t>Conv. Estatal Etiquedado 2016</t>
  </si>
  <si>
    <t>Remanente Convenios con el Estado</t>
  </si>
  <si>
    <t>Remanente Convenio con la Federación</t>
  </si>
  <si>
    <t>Conv. Federal Etiquetado 2016</t>
  </si>
  <si>
    <t>Remanente Convenio con Beneficiarios</t>
  </si>
  <si>
    <t>Conv. Beneficiarios 2016</t>
  </si>
  <si>
    <t>Conv. Municipal 2016</t>
  </si>
  <si>
    <t>Conv. Municipal 2017</t>
  </si>
  <si>
    <t>Conv. Beneficiarios 2017</t>
  </si>
  <si>
    <t>F1- FAISM 2017</t>
  </si>
  <si>
    <t>F2- FORTAMUN 2017</t>
  </si>
  <si>
    <t>Remanente Conv. Municipal CC</t>
  </si>
  <si>
    <t>Conv. Municipal CC</t>
  </si>
  <si>
    <t>Partic. Federales 2017</t>
  </si>
  <si>
    <t>Recurso MunicIpal Fiscal</t>
  </si>
  <si>
    <t>TOTAL</t>
  </si>
  <si>
    <t>FUENTE</t>
  </si>
  <si>
    <t>TIPO DE RECURSO</t>
  </si>
  <si>
    <t>S0141</t>
  </si>
  <si>
    <t>Aportacion Municipal CC</t>
  </si>
  <si>
    <t>S0142</t>
  </si>
  <si>
    <t>Prog: FOPATEM 2017</t>
  </si>
  <si>
    <t>Prog: FORTASEG 2017</t>
  </si>
  <si>
    <t>PREPA ABIERTA</t>
  </si>
  <si>
    <t>K0143</t>
  </si>
  <si>
    <t>Prog: CANCHAS CODE 2017</t>
  </si>
  <si>
    <t>Ingresos derivados de Programas 2017</t>
  </si>
  <si>
    <t>030108</t>
  </si>
  <si>
    <t>REM. F1 2016</t>
  </si>
  <si>
    <t>REC.  F1 2017</t>
  </si>
  <si>
    <t>REC.  F2 2017</t>
  </si>
  <si>
    <t>ENLLANTADO DE  TRACTORES</t>
  </si>
  <si>
    <t>K0144</t>
  </si>
  <si>
    <t>K0145</t>
  </si>
  <si>
    <t>K0146</t>
  </si>
  <si>
    <t>K0147</t>
  </si>
  <si>
    <t>Prog: FIM. C.PUENTE COECILLO</t>
  </si>
  <si>
    <t xml:space="preserve">Prog: FIM. PLAN MOV.NO MOTORIZADA </t>
  </si>
  <si>
    <t>Prog: FIM.REHAB. CALZADA . M.H 2ET</t>
  </si>
  <si>
    <t>Prog: FIM.CICLOVIA CALZADA.M.H.</t>
  </si>
  <si>
    <t>Programa de En Marcha 2017</t>
  </si>
  <si>
    <t>S0148</t>
  </si>
  <si>
    <t>Prog: MAS 2017</t>
  </si>
  <si>
    <t>K0149</t>
  </si>
  <si>
    <t>K0150</t>
  </si>
  <si>
    <t>Prog: PDR 2017</t>
  </si>
  <si>
    <t>Prog: BORDERIA. 2017</t>
  </si>
  <si>
    <t>K0151</t>
  </si>
  <si>
    <t>K0152</t>
  </si>
  <si>
    <t>Prog: REHAB. SANTUARIO</t>
  </si>
  <si>
    <t>Prog: PIRTS 2017</t>
  </si>
  <si>
    <t>K0153</t>
  </si>
  <si>
    <t>K0154</t>
  </si>
  <si>
    <t>Prog: PIESCC 2017</t>
  </si>
  <si>
    <t>Prog: PIDMC 2017</t>
  </si>
  <si>
    <t>F0155</t>
  </si>
  <si>
    <t>Prog: FCS 2017</t>
  </si>
  <si>
    <t>4a. MODIFICACIÓN PRONÓSTICO</t>
  </si>
  <si>
    <t>Prog: 2x1 PIM 2017</t>
  </si>
  <si>
    <t>3a. MODIFICACIÓN PRONÓSTICO DE INGRESOS</t>
  </si>
  <si>
    <t>4a. MODIFICACIÓN AL PRONÓSTICO DE INGRESOS</t>
  </si>
  <si>
    <t>4a. MODIFICACIÓN AL PRONÓSTICO DE INGRESOS  PARA EL EJERCICIO 2017</t>
  </si>
  <si>
    <t>S0156</t>
  </si>
  <si>
    <t>ANTEPROYECTO DEL PRONÓSTICO DE INGRESOS  PARA EL EJERCICIO FISCAL 2018</t>
  </si>
  <si>
    <t xml:space="preserve">Disposición final de residuos no peligrosos </t>
  </si>
  <si>
    <t>Por uso y Ocupación de la Vía Publica</t>
  </si>
  <si>
    <t>Otorgamiento de concesión</t>
  </si>
  <si>
    <t>Por la autorización para re lotificación</t>
  </si>
  <si>
    <t>Muros o fachadas auto soportados</t>
  </si>
  <si>
    <t>Certificados de valor fiscal a la propiedad raíz</t>
  </si>
  <si>
    <t>FONDO 1 2018</t>
  </si>
  <si>
    <t>FONDO 2 2018</t>
  </si>
  <si>
    <t xml:space="preserve">                 PRONÓSTICO DE INGRESOS  PARA EL EJERCICIO FISCAL 2018</t>
  </si>
  <si>
    <t xml:space="preserve">                              MUNICIPIO DE SILAO DE LA VICTORIA,GTO.</t>
  </si>
  <si>
    <t xml:space="preserve">            INGRESOS CORRIENTES</t>
  </si>
  <si>
    <t>Aportaciones Federales Ramo 33</t>
  </si>
  <si>
    <t xml:space="preserve"> Participaciones Federales R28</t>
  </si>
  <si>
    <t>CUENTA ANTERIOR</t>
  </si>
  <si>
    <t>CRI-COG  ANTERIOR</t>
  </si>
  <si>
    <t>CRI - 4to. Nivel</t>
  </si>
  <si>
    <t>CUENTA 2018</t>
  </si>
  <si>
    <t>POSPRE   2018</t>
  </si>
  <si>
    <t>Juegos y Apuestas Permitidas</t>
  </si>
  <si>
    <t>Permisos colocación de anuncios en vehículos urbanos</t>
  </si>
  <si>
    <t>Certificados de estado de cuenta de impuestos, derechos</t>
  </si>
  <si>
    <t>Copias certificadas expedidas por el Juzgado Municicipal</t>
  </si>
  <si>
    <t>Por licencia de demolicion de inmueble uso habitacional</t>
  </si>
  <si>
    <t>Fondo de Fiscalización y Recaudación</t>
  </si>
  <si>
    <t>IEPS Gasolinas y Diesel</t>
  </si>
  <si>
    <t xml:space="preserve">Fondo del ISR </t>
  </si>
  <si>
    <t>Multas por Invadir la vía pública con materiales de Const.</t>
  </si>
  <si>
    <t>Indem. Por Reparación de daños</t>
  </si>
  <si>
    <t>reclasificar</t>
  </si>
  <si>
    <t>reclasificar  a inhumaciones</t>
  </si>
  <si>
    <t>Por licencia de const y ampliación de inm. uso habitacional</t>
  </si>
  <si>
    <t>Permiso para Construcción de Banquillos</t>
  </si>
  <si>
    <t>(Inhumaciones)por un Quinquenio</t>
  </si>
  <si>
    <t>4143434XX</t>
  </si>
  <si>
    <t>4314XX</t>
  </si>
  <si>
    <t>Servicios de rastro</t>
  </si>
  <si>
    <t>Permiso para Construc.de Banquillos,Gavetas y Barandal</t>
  </si>
  <si>
    <t>Dictamen de evaluación de riesgo</t>
  </si>
  <si>
    <t>Servicios de Inspección y Vigilancia</t>
  </si>
  <si>
    <t>Certificaciones expedidas por el Srio. del Ayuntamiento</t>
  </si>
  <si>
    <t>Por solicitudes de Información Pública</t>
  </si>
  <si>
    <t>Expedición de copia simple de recibo de impuesto predial</t>
  </si>
  <si>
    <t>Locales que rentan máquinas de videojuegos e internet</t>
  </si>
  <si>
    <t>Constanc.expedidas por Depend. y Entidades</t>
  </si>
  <si>
    <t>Por licencia de const y amp. de inm. uso habitacional</t>
  </si>
  <si>
    <t xml:space="preserve"> Participaciones Federales Ramo 28</t>
  </si>
  <si>
    <t>ENE</t>
  </si>
  <si>
    <t>FEB</t>
  </si>
  <si>
    <t>MAR</t>
  </si>
  <si>
    <t>ABRI</t>
  </si>
  <si>
    <t>MAY</t>
  </si>
  <si>
    <t>JUN</t>
  </si>
  <si>
    <t>JUL</t>
  </si>
  <si>
    <t>AGO</t>
  </si>
  <si>
    <t>SEP</t>
  </si>
  <si>
    <t>OCT</t>
  </si>
  <si>
    <t>NOV</t>
  </si>
  <si>
    <t>DIC</t>
  </si>
  <si>
    <t>DIF</t>
  </si>
  <si>
    <t xml:space="preserve"> I370-000</t>
  </si>
  <si>
    <t>01</t>
  </si>
  <si>
    <t>UR-CEGE</t>
  </si>
  <si>
    <t>CUENTA CONTABLE</t>
  </si>
  <si>
    <t xml:space="preserve">POSPRE   </t>
  </si>
  <si>
    <t>MUNICIPIO DE SILAO DE LA VICTORIA,GTO.</t>
  </si>
  <si>
    <t>Derechos por prestación de servicios</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</si>
  <si>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</si>
  <si>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</si>
  <si>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</si>
  <si>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</si>
  <si>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</si>
  <si>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</si>
  <si>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</si>
  <si>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</si>
  <si>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</si>
  <si>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</si>
  <si>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</si>
  <si>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</si>
  <si>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</si>
  <si>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</si>
  <si>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</si>
  <si>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</si>
  <si>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</si>
  <si>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</si>
  <si>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</si>
  <si>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</si>
  <si>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</si>
  <si>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</si>
  <si>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</si>
  <si>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</si>
  <si>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</si>
  <si>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</si>
  <si>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</si>
  <si>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</si>
  <si>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</si>
  <si>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</si>
  <si>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</si>
  <si>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</si>
  <si>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</si>
  <si>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</si>
  <si>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</si>
  <si>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</si>
  <si>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</si>
  <si>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</si>
  <si>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</si>
  <si>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</si>
  <si>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</si>
  <si>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</si>
  <si>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</si>
  <si>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</si>
  <si>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</si>
  <si>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</si>
  <si>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</si>
  <si>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</si>
  <si>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</si>
  <si>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</si>
  <si>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</si>
  <si>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</si>
  <si>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</si>
  <si>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</si>
  <si>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</si>
  <si>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</si>
  <si>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</si>
  <si>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</si>
  <si>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</si>
  <si>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</si>
  <si>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</si>
  <si>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</si>
  <si>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</si>
  <si>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</si>
  <si>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</si>
  <si>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</si>
  <si>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</si>
  <si>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</si>
  <si>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</si>
  <si>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</si>
  <si>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</si>
  <si>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</si>
  <si>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</si>
  <si>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Importe</t>
  </si>
  <si>
    <t>Clasificador Por Objeto del Gasto</t>
  </si>
  <si>
    <t>INICIATIVA DE LEY DE INGRESOS PARA EL EJERCICIO FISCAL 2019</t>
  </si>
  <si>
    <t xml:space="preserve">IMPORTE </t>
  </si>
  <si>
    <t>MUNICIPIO DE SILAO DE LA VICTORIA, GTO. 
PROYECTO DEL PRESUPUESTO DE EGRESOS                                                                                                                        PARA EL EJERCICIO FISCAL 2019</t>
  </si>
  <si>
    <t xml:space="preserve">Preguntas / apartados </t>
  </si>
  <si>
    <t>Consideraciones</t>
  </si>
  <si>
    <t>¿Qué es la Ley de Ingresos y Cuál es su importancia?</t>
  </si>
  <si>
    <t>Es el ordenamiento jurídico en el que se indican el monto y procedencia de los ingresos que el Municipio estima obtener durante un ejercicio fiscal. Su importancia nos muestra en cada rubro la disponibilidad para la elaboración del Presupuesto de Egresos del Municipio en beneficio de la ciudadanía.</t>
  </si>
  <si>
    <t xml:space="preserve">¿De dónde obtienen los
gobiernos sus ingresos?
</t>
  </si>
  <si>
    <t>Los ingresos del Municipio provienen principalmente de la captación de
recursos propios (Impuestos, contribuciones de Mejoras, Derechos,
Productos, Aprovechamientos), recursos estatales (Convenios y
aportaciones estatales) y recursos federales (Participaciones y
Aportaciones federales) que son fuentes de ingresos para financiar los
gastos y que se generan durante el periodo de gestión.</t>
  </si>
  <si>
    <t xml:space="preserve">¿Qué es el Presupuesto de
Egresos y cuál es su
importancia?
</t>
  </si>
  <si>
    <t xml:space="preserve">Es una representación de la planificación y control de los gastos a ejercer
para cubrir los programas de desarrollo social, económico e
infraestructura etc.
La importancia es conocer los montos de los gastos a los que deberán
sujetarse las unidades responsables, para dar cumplimiento a las acciones
del programa de gobierno, fortaleciendo así las necesidades de la
ciudadanía en materia de transparencia.
En suma, el Presupuesto de Egresos es un documento jurídico y financiero
que establece las erogaciones que realizará el Gobierno Municipal entre
el 1° de enero y el 31 de diciembre de cada año.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</si>
</sst>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70" x14ac:knownFonts="1">
    <font>
      <sz val="11"/>
      <color theme="1"/>
      <name val="Calibri"/>
      <family val="2"/>
      <scheme val="minor"/>
    </font>
    <font>
      <b/>
      <sz val="11"/>
      <color theme="1"/>
      <name val="Calibri"/>
      <family val="2"/>
      <scheme val="minor"/>
    </font>
    <font>
      <sz val="11"/>
      <color indexed="8"/>
      <name val="Calibri"/>
      <family val="2"/>
    </font>
    <font>
      <sz val="10"/>
      <name val="Arial"/>
      <family val="2"/>
    </font>
    <font>
      <b/>
      <sz val="10"/>
      <name val="Arial"/>
      <family val="2"/>
    </font>
    <font>
      <sz val="11"/>
      <color theme="1"/>
      <name val="Calibri"/>
      <family val="2"/>
      <scheme val="minor"/>
    </font>
    <font>
      <sz val="11"/>
      <name val="Calibri"/>
      <family val="2"/>
      <scheme val="minor"/>
    </font>
    <font>
      <sz val="11"/>
      <color theme="0"/>
      <name val="Calibri"/>
      <family val="2"/>
      <scheme val="minor"/>
    </font>
    <font>
      <b/>
      <sz val="15"/>
      <name val="Arial"/>
      <family val="2"/>
    </font>
    <font>
      <b/>
      <sz val="15"/>
      <name val="Calibri"/>
      <family val="2"/>
      <scheme val="minor"/>
    </font>
    <font>
      <b/>
      <sz val="9"/>
      <color theme="1"/>
      <name val="Arial"/>
      <family val="2"/>
    </font>
    <font>
      <b/>
      <sz val="11"/>
      <color rgb="FF0000FF"/>
      <name val="Calibri"/>
      <family val="2"/>
      <scheme val="minor"/>
    </font>
    <font>
      <sz val="11"/>
      <color rgb="FFFF0000"/>
      <name val="Calibri"/>
      <family val="2"/>
      <scheme val="minor"/>
    </font>
    <font>
      <b/>
      <sz val="11"/>
      <name val="Calibri"/>
      <family val="2"/>
      <scheme val="minor"/>
    </font>
    <font>
      <sz val="15"/>
      <color theme="0"/>
      <name val="Calibri"/>
      <family val="2"/>
      <scheme val="minor"/>
    </font>
    <font>
      <b/>
      <sz val="10"/>
      <name val="Calibri"/>
      <family val="2"/>
      <scheme val="minor"/>
    </font>
    <font>
      <b/>
      <sz val="10.5"/>
      <name val="Arial"/>
      <family val="2"/>
    </font>
    <font>
      <b/>
      <sz val="10.5"/>
      <color rgb="FF0000FF"/>
      <name val="Arial"/>
      <family val="2"/>
    </font>
    <font>
      <b/>
      <sz val="11"/>
      <name val="Arial"/>
      <family val="2"/>
    </font>
    <font>
      <b/>
      <sz val="11"/>
      <color rgb="FFFF0000"/>
      <name val="Calibri"/>
      <family val="2"/>
      <scheme val="minor"/>
    </font>
    <font>
      <sz val="11"/>
      <color rgb="FF0000FF"/>
      <name val="Calibri"/>
      <family val="2"/>
      <scheme val="minor"/>
    </font>
    <font>
      <sz val="10.5"/>
      <color theme="1"/>
      <name val="Calibri"/>
      <family val="2"/>
      <scheme val="minor"/>
    </font>
    <font>
      <b/>
      <sz val="10.5"/>
      <color theme="1"/>
      <name val="Calibri"/>
      <family val="2"/>
      <scheme val="minor"/>
    </font>
    <font>
      <b/>
      <sz val="12"/>
      <name val="Arial"/>
      <family val="2"/>
    </font>
    <font>
      <b/>
      <sz val="11"/>
      <color theme="1"/>
      <name val="Arial"/>
      <family val="2"/>
    </font>
    <font>
      <b/>
      <sz val="10.5"/>
      <color rgb="FFFF0000"/>
      <name val="Arial"/>
      <family val="2"/>
    </font>
    <font>
      <b/>
      <sz val="13"/>
      <name val="Arial"/>
      <family val="2"/>
    </font>
    <font>
      <sz val="11"/>
      <color theme="1"/>
      <name val="Calibri"/>
      <family val="2"/>
      <scheme val="minor"/>
    </font>
    <font>
      <b/>
      <sz val="10"/>
      <name val="Calibri"/>
      <family val="2"/>
      <scheme val="minor"/>
    </font>
    <font>
      <b/>
      <sz val="11"/>
      <name val="Calibri"/>
      <family val="2"/>
      <scheme val="minor"/>
    </font>
    <font>
      <sz val="11"/>
      <color rgb="FF0000FF"/>
      <name val="Calibri"/>
      <family val="2"/>
      <scheme val="minor"/>
    </font>
    <font>
      <b/>
      <sz val="15"/>
      <name val="Arial"/>
      <family val="2"/>
    </font>
    <font>
      <b/>
      <sz val="15"/>
      <name val="Calibri"/>
      <family val="2"/>
      <scheme val="minor"/>
    </font>
    <font>
      <b/>
      <sz val="10"/>
      <name val="Arial"/>
      <family val="2"/>
    </font>
    <font>
      <b/>
      <sz val="11"/>
      <name val="Arial"/>
      <family val="2"/>
    </font>
    <font>
      <sz val="11"/>
      <color theme="0"/>
      <name val="Calibri"/>
      <family val="2"/>
      <scheme val="minor"/>
    </font>
    <font>
      <sz val="10"/>
      <name val="Arial"/>
      <family val="2"/>
    </font>
    <font>
      <b/>
      <sz val="10"/>
      <color theme="1"/>
      <name val="Arial"/>
      <family val="2"/>
    </font>
    <font>
      <b/>
      <sz val="10"/>
      <color rgb="FF0000FF"/>
      <name val="Arial"/>
      <family val="2"/>
    </font>
    <font>
      <sz val="10"/>
      <color theme="1"/>
      <name val="Arial"/>
      <family val="2"/>
    </font>
    <font>
      <sz val="11"/>
      <name val="Calibri"/>
      <family val="2"/>
      <scheme val="minor"/>
    </font>
    <font>
      <b/>
      <sz val="11"/>
      <color theme="1"/>
      <name val="Calibri"/>
      <family val="2"/>
      <scheme val="minor"/>
    </font>
    <font>
      <sz val="11"/>
      <color rgb="FFFF0000"/>
      <name val="Calibri"/>
      <family val="2"/>
      <scheme val="minor"/>
    </font>
    <font>
      <b/>
      <sz val="10.5"/>
      <color theme="1"/>
      <name val="Arial"/>
      <family val="2"/>
    </font>
    <font>
      <b/>
      <sz val="9"/>
      <color rgb="FFFF0000"/>
      <name val="Arial"/>
      <family val="2"/>
    </font>
    <font>
      <sz val="10"/>
      <color rgb="FFFF0000"/>
      <name val="Arial"/>
      <family val="2"/>
    </font>
    <font>
      <b/>
      <sz val="9"/>
      <color rgb="FF0000FF"/>
      <name val="Arial"/>
      <family val="2"/>
    </font>
    <font>
      <sz val="10"/>
      <color rgb="FF0000FF"/>
      <name val="Arial"/>
      <family val="2"/>
    </font>
    <font>
      <b/>
      <sz val="11"/>
      <color rgb="FF0000FF"/>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rgb="FF9C6500"/>
      <name val="Calibri"/>
      <family val="2"/>
      <scheme val="minor"/>
    </font>
    <font>
      <b/>
      <sz val="18"/>
      <color theme="3"/>
      <name val="Cambria"/>
      <family val="2"/>
      <scheme val="major"/>
    </font>
    <font>
      <b/>
      <sz val="12"/>
      <name val="Calibri"/>
      <family val="2"/>
      <scheme val="minor"/>
    </font>
    <font>
      <sz val="11"/>
      <name val="Arial"/>
      <family val="2"/>
    </font>
    <font>
      <sz val="10"/>
      <color theme="1"/>
      <name val="Times New Roman"/>
      <family val="2"/>
    </font>
    <font>
      <sz val="8"/>
      <color theme="1"/>
      <name val="Arial"/>
      <family val="2"/>
    </font>
    <font>
      <sz val="8"/>
      <name val="Arial"/>
      <family val="2"/>
    </font>
    <font>
      <b/>
      <sz val="8"/>
      <color theme="1"/>
      <name val="Arial"/>
      <family val="2"/>
    </font>
    <font>
      <sz val="11"/>
      <color theme="1"/>
      <name val="Arial"/>
      <family val="2"/>
    </font>
  </fonts>
  <fills count="45">
    <fill>
      <patternFill patternType="none"/>
    </fill>
    <fill>
      <patternFill patternType="gray125"/>
    </fill>
    <fill>
      <patternFill patternType="solid">
        <fgColor indexed="22"/>
        <bgColor indexed="64"/>
      </patternFill>
    </fill>
    <fill>
      <patternFill patternType="solid">
        <fgColor theme="9" tint="0.59999389629810485"/>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99FF99"/>
        <bgColor indexed="64"/>
      </patternFill>
    </fill>
    <fill>
      <patternFill patternType="solid">
        <fgColor rgb="FFFFFFCC"/>
        <bgColor indexed="64"/>
      </patternFill>
    </fill>
    <fill>
      <patternFill patternType="solid">
        <fgColor rgb="FFFFFF00"/>
        <bgColor indexed="64"/>
      </patternFill>
    </fill>
    <fill>
      <patternFill patternType="solid">
        <fgColor theme="9" tint="0.39997558519241921"/>
        <bgColor indexed="64"/>
      </patternFill>
    </fill>
    <fill>
      <patternFill patternType="solid">
        <fgColor rgb="FF92D050"/>
        <bgColor indexed="64"/>
      </patternFill>
    </fill>
    <fill>
      <patternFill patternType="solid">
        <fgColor theme="5" tint="0.79998168889431442"/>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s>
  <borders count="50">
    <border>
      <left/>
      <right/>
      <top/>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diagonal/>
    </border>
    <border>
      <left style="hair">
        <color indexed="64"/>
      </left>
      <right/>
      <top/>
      <bottom style="hair">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hair">
        <color auto="1"/>
      </right>
      <top/>
      <bottom style="hair">
        <color auto="1"/>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style="hair">
        <color indexed="64"/>
      </top>
      <bottom/>
      <diagonal/>
    </border>
    <border>
      <left style="thin">
        <color indexed="64"/>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68">
    <xf numFmtId="0" fontId="0" fillId="0" borderId="0"/>
    <xf numFmtId="0" fontId="2" fillId="0" borderId="0"/>
    <xf numFmtId="0" fontId="3" fillId="0" borderId="0"/>
    <xf numFmtId="0" fontId="5" fillId="0" borderId="0"/>
    <xf numFmtId="43" fontId="5" fillId="0" borderId="0" applyFont="0" applyFill="0" applyBorder="0" applyAlignment="0" applyProtection="0"/>
    <xf numFmtId="0" fontId="5" fillId="0" borderId="0"/>
    <xf numFmtId="0" fontId="50" fillId="0" borderId="25" applyNumberFormat="0" applyFill="0" applyAlignment="0" applyProtection="0"/>
    <xf numFmtId="0" fontId="51" fillId="0" borderId="26" applyNumberFormat="0" applyFill="0" applyAlignment="0" applyProtection="0"/>
    <xf numFmtId="0" fontId="52" fillId="0" borderId="27" applyNumberFormat="0" applyFill="0" applyAlignment="0" applyProtection="0"/>
    <xf numFmtId="0" fontId="52" fillId="0" borderId="0" applyNumberFormat="0" applyFill="0" applyBorder="0" applyAlignment="0" applyProtection="0"/>
    <xf numFmtId="0" fontId="53" fillId="14" borderId="0" applyNumberFormat="0" applyBorder="0" applyAlignment="0" applyProtection="0"/>
    <xf numFmtId="0" fontId="55" fillId="16" borderId="28" applyNumberFormat="0" applyAlignment="0" applyProtection="0"/>
    <xf numFmtId="0" fontId="56" fillId="17" borderId="29" applyNumberFormat="0" applyAlignment="0" applyProtection="0"/>
    <xf numFmtId="0" fontId="57" fillId="17" borderId="28" applyNumberFormat="0" applyAlignment="0" applyProtection="0"/>
    <xf numFmtId="0" fontId="58" fillId="0" borderId="30" applyNumberFormat="0" applyFill="0" applyAlignment="0" applyProtection="0"/>
    <xf numFmtId="0" fontId="59" fillId="18" borderId="31" applyNumberFormat="0" applyAlignment="0" applyProtection="0"/>
    <xf numFmtId="0" fontId="12" fillId="0" borderId="0" applyNumberFormat="0" applyFill="0" applyBorder="0" applyAlignment="0" applyProtection="0"/>
    <xf numFmtId="0" fontId="5" fillId="19" borderId="32" applyNumberFormat="0" applyFont="0" applyAlignment="0" applyProtection="0"/>
    <xf numFmtId="0" fontId="60" fillId="0" borderId="0" applyNumberFormat="0" applyFill="0" applyBorder="0" applyAlignment="0" applyProtection="0"/>
    <xf numFmtId="0" fontId="1" fillId="0" borderId="33" applyNumberFormat="0" applyFill="0" applyAlignment="0" applyProtection="0"/>
    <xf numFmtId="0" fontId="7"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7"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7"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7"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7"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7" fillId="23" borderId="0" applyNumberFormat="0" applyBorder="0" applyAlignment="0" applyProtection="0"/>
    <xf numFmtId="0" fontId="5" fillId="23" borderId="0" applyNumberFormat="0" applyBorder="0" applyAlignment="0" applyProtection="0"/>
    <xf numFmtId="0" fontId="7" fillId="27" borderId="0" applyNumberFormat="0" applyBorder="0" applyAlignment="0" applyProtection="0"/>
    <xf numFmtId="0" fontId="5" fillId="27" borderId="0" applyNumberFormat="0" applyBorder="0" applyAlignment="0" applyProtection="0"/>
    <xf numFmtId="0" fontId="7" fillId="31" borderId="0" applyNumberFormat="0" applyBorder="0" applyAlignment="0" applyProtection="0"/>
    <xf numFmtId="0" fontId="5" fillId="31" borderId="0" applyNumberFormat="0" applyBorder="0" applyAlignment="0" applyProtection="0"/>
    <xf numFmtId="0" fontId="7" fillId="35" borderId="0" applyNumberFormat="0" applyBorder="0" applyAlignment="0" applyProtection="0"/>
    <xf numFmtId="0" fontId="5" fillId="35" borderId="0" applyNumberFormat="0" applyBorder="0" applyAlignment="0" applyProtection="0"/>
    <xf numFmtId="0" fontId="7" fillId="39" borderId="0" applyNumberFormat="0" applyBorder="0" applyAlignment="0" applyProtection="0"/>
    <xf numFmtId="0" fontId="5" fillId="39" borderId="0" applyNumberFormat="0" applyBorder="0" applyAlignment="0" applyProtection="0"/>
    <xf numFmtId="0" fontId="7" fillId="43" borderId="0" applyNumberFormat="0" applyBorder="0" applyAlignment="0" applyProtection="0"/>
    <xf numFmtId="0" fontId="5" fillId="43"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61" fillId="15" borderId="0" applyNumberFormat="0" applyBorder="0" applyAlignment="0" applyProtection="0"/>
    <xf numFmtId="0" fontId="54" fillId="15" borderId="0" applyNumberFormat="0" applyBorder="0" applyAlignment="0" applyProtection="0"/>
    <xf numFmtId="0" fontId="3" fillId="0" borderId="0"/>
    <xf numFmtId="0" fontId="3" fillId="0" borderId="0"/>
    <xf numFmtId="0" fontId="62" fillId="0" borderId="0" applyNumberFormat="0" applyFill="0" applyBorder="0" applyAlignment="0" applyProtection="0"/>
    <xf numFmtId="0" fontId="49" fillId="0" borderId="0" applyNumberFormat="0" applyFill="0" applyBorder="0" applyAlignment="0" applyProtection="0"/>
    <xf numFmtId="0" fontId="65" fillId="0" borderId="0"/>
    <xf numFmtId="0" fontId="66" fillId="0" borderId="0"/>
  </cellStyleXfs>
  <cellXfs count="366">
    <xf numFmtId="0" fontId="0" fillId="0" borderId="0" xfId="0"/>
    <xf numFmtId="43" fontId="0" fillId="0" borderId="0" xfId="0" applyNumberFormat="1"/>
    <xf numFmtId="43" fontId="0" fillId="0" borderId="3" xfId="0" applyNumberFormat="1" applyBorder="1"/>
    <xf numFmtId="0" fontId="0" fillId="0" borderId="3" xfId="0" applyBorder="1"/>
    <xf numFmtId="0" fontId="8" fillId="0" borderId="4" xfId="3" applyFont="1" applyBorder="1" applyAlignment="1"/>
    <xf numFmtId="0" fontId="8" fillId="0" borderId="5" xfId="3" applyFont="1" applyBorder="1" applyAlignment="1"/>
    <xf numFmtId="0" fontId="9" fillId="6" borderId="4" xfId="3" applyFont="1" applyFill="1" applyBorder="1" applyAlignment="1"/>
    <xf numFmtId="0" fontId="9" fillId="6" borderId="5" xfId="3" applyFont="1" applyFill="1" applyBorder="1" applyAlignment="1"/>
    <xf numFmtId="0" fontId="0" fillId="5" borderId="3" xfId="0" applyFill="1" applyBorder="1"/>
    <xf numFmtId="43" fontId="1" fillId="5" borderId="3" xfId="0" applyNumberFormat="1" applyFont="1" applyFill="1" applyBorder="1" applyAlignment="1">
      <alignment vertical="center"/>
    </xf>
    <xf numFmtId="43" fontId="1" fillId="4" borderId="3" xfId="0" applyNumberFormat="1" applyFont="1" applyFill="1" applyBorder="1" applyAlignment="1">
      <alignment horizontal="center" vertical="center"/>
    </xf>
    <xf numFmtId="43" fontId="1" fillId="5" borderId="3" xfId="0" applyNumberFormat="1" applyFont="1" applyFill="1" applyBorder="1" applyAlignment="1">
      <alignment horizontal="center" vertical="center"/>
    </xf>
    <xf numFmtId="43" fontId="1" fillId="4" borderId="3" xfId="0" applyNumberFormat="1" applyFont="1" applyFill="1" applyBorder="1" applyAlignment="1">
      <alignment vertical="center"/>
    </xf>
    <xf numFmtId="0" fontId="5" fillId="0" borderId="3" xfId="3" applyBorder="1" applyAlignment="1">
      <alignment horizontal="center"/>
    </xf>
    <xf numFmtId="0" fontId="3" fillId="0" borderId="3" xfId="2" applyBorder="1"/>
    <xf numFmtId="0" fontId="4" fillId="4" borderId="3" xfId="2" applyFont="1" applyFill="1" applyBorder="1"/>
    <xf numFmtId="0" fontId="3" fillId="6" borderId="3" xfId="2" applyFill="1" applyBorder="1"/>
    <xf numFmtId="0" fontId="4" fillId="5" borderId="3" xfId="2" applyFont="1" applyFill="1" applyBorder="1"/>
    <xf numFmtId="0" fontId="5" fillId="0" borderId="3" xfId="3" applyFont="1" applyBorder="1" applyAlignment="1">
      <alignment horizontal="center"/>
    </xf>
    <xf numFmtId="0" fontId="4" fillId="5" borderId="3" xfId="2" applyFont="1" applyFill="1" applyBorder="1" applyAlignment="1">
      <alignment wrapText="1"/>
    </xf>
    <xf numFmtId="0" fontId="3" fillId="0" borderId="3" xfId="2" applyFont="1" applyBorder="1"/>
    <xf numFmtId="0" fontId="5" fillId="6" borderId="3" xfId="3" applyFill="1" applyBorder="1" applyAlignment="1">
      <alignment horizontal="center"/>
    </xf>
    <xf numFmtId="0" fontId="6" fillId="6" borderId="3" xfId="3" applyFont="1" applyFill="1" applyBorder="1" applyAlignment="1">
      <alignment horizontal="center"/>
    </xf>
    <xf numFmtId="0" fontId="3" fillId="6" borderId="3" xfId="2" applyFont="1" applyFill="1" applyBorder="1"/>
    <xf numFmtId="0" fontId="4" fillId="6" borderId="3" xfId="2" applyFont="1" applyFill="1" applyBorder="1"/>
    <xf numFmtId="0" fontId="3" fillId="0" borderId="3" xfId="2" applyBorder="1" applyAlignment="1">
      <alignment wrapText="1"/>
    </xf>
    <xf numFmtId="0" fontId="5" fillId="0" borderId="7" xfId="3" applyBorder="1" applyAlignment="1">
      <alignment horizontal="center"/>
    </xf>
    <xf numFmtId="0" fontId="3" fillId="0" borderId="7" xfId="2" applyBorder="1"/>
    <xf numFmtId="0" fontId="10" fillId="2" borderId="8" xfId="1" applyFont="1" applyFill="1" applyBorder="1" applyAlignment="1">
      <alignment horizontal="center" vertical="center"/>
    </xf>
    <xf numFmtId="0" fontId="10" fillId="2" borderId="1" xfId="1" applyFont="1" applyFill="1" applyBorder="1" applyAlignment="1">
      <alignment horizontal="center" vertical="center"/>
    </xf>
    <xf numFmtId="0" fontId="7" fillId="0" borderId="2" xfId="0" applyFont="1" applyBorder="1" applyAlignment="1">
      <alignment horizontal="right"/>
    </xf>
    <xf numFmtId="0" fontId="7" fillId="0" borderId="6" xfId="0" applyFont="1" applyBorder="1" applyAlignment="1">
      <alignment horizontal="right"/>
    </xf>
    <xf numFmtId="43" fontId="0" fillId="0" borderId="3" xfId="0" applyNumberFormat="1" applyBorder="1" applyAlignment="1">
      <alignment vertical="center"/>
    </xf>
    <xf numFmtId="0" fontId="3" fillId="0" borderId="3" xfId="2" applyFont="1" applyBorder="1" applyAlignment="1">
      <alignment horizontal="left" wrapText="1"/>
    </xf>
    <xf numFmtId="43" fontId="1" fillId="7" borderId="9" xfId="0" applyNumberFormat="1" applyFont="1" applyFill="1" applyBorder="1" applyAlignment="1">
      <alignment horizontal="center" wrapText="1"/>
    </xf>
    <xf numFmtId="0" fontId="7" fillId="0" borderId="0" xfId="0" applyFont="1"/>
    <xf numFmtId="43" fontId="7" fillId="0" borderId="0" xfId="0" applyNumberFormat="1" applyFont="1"/>
    <xf numFmtId="0" fontId="7" fillId="0" borderId="2" xfId="0" applyFont="1" applyBorder="1"/>
    <xf numFmtId="0" fontId="0" fillId="0" borderId="2" xfId="0" applyBorder="1"/>
    <xf numFmtId="0" fontId="7" fillId="0" borderId="6" xfId="0" applyFont="1" applyBorder="1"/>
    <xf numFmtId="0" fontId="0" fillId="0" borderId="6" xfId="0" applyBorder="1"/>
    <xf numFmtId="43" fontId="1" fillId="7" borderId="9" xfId="0" applyNumberFormat="1" applyFont="1" applyFill="1" applyBorder="1" applyAlignment="1">
      <alignment horizontal="center" vertical="center" wrapText="1"/>
    </xf>
    <xf numFmtId="0" fontId="4" fillId="8" borderId="7" xfId="2" applyFont="1" applyFill="1" applyBorder="1"/>
    <xf numFmtId="43" fontId="0" fillId="0" borderId="3" xfId="0" applyNumberFormat="1" applyFont="1" applyBorder="1" applyAlignment="1">
      <alignment vertical="center"/>
    </xf>
    <xf numFmtId="43" fontId="0" fillId="6" borderId="3" xfId="0" applyNumberFormat="1" applyFill="1" applyBorder="1" applyAlignment="1">
      <alignment vertical="center"/>
    </xf>
    <xf numFmtId="17" fontId="13" fillId="6" borderId="2" xfId="3" applyNumberFormat="1" applyFont="1" applyFill="1" applyBorder="1" applyAlignment="1"/>
    <xf numFmtId="43" fontId="7" fillId="0" borderId="2" xfId="4" applyFont="1" applyBorder="1" applyAlignment="1">
      <alignment horizontal="center"/>
    </xf>
    <xf numFmtId="43" fontId="5" fillId="0" borderId="10" xfId="4" applyFont="1" applyBorder="1"/>
    <xf numFmtId="43" fontId="5" fillId="0" borderId="6" xfId="4" applyFont="1" applyBorder="1"/>
    <xf numFmtId="43" fontId="5" fillId="0" borderId="0" xfId="4" applyFont="1"/>
    <xf numFmtId="0" fontId="8" fillId="0" borderId="2" xfId="3" applyFont="1" applyBorder="1" applyAlignment="1"/>
    <xf numFmtId="43" fontId="14" fillId="6" borderId="2" xfId="4" applyFont="1" applyFill="1" applyBorder="1" applyAlignment="1">
      <alignment horizontal="center"/>
    </xf>
    <xf numFmtId="0" fontId="8" fillId="0" borderId="11" xfId="3" applyFont="1" applyBorder="1" applyAlignment="1"/>
    <xf numFmtId="0" fontId="9" fillId="6" borderId="11" xfId="3" applyFont="1" applyFill="1" applyBorder="1" applyAlignment="1"/>
    <xf numFmtId="0" fontId="9" fillId="6" borderId="2" xfId="3" applyFont="1" applyFill="1" applyBorder="1" applyAlignment="1"/>
    <xf numFmtId="0" fontId="0" fillId="0" borderId="12" xfId="0" applyBorder="1"/>
    <xf numFmtId="0" fontId="15" fillId="6" borderId="13" xfId="3" applyFont="1" applyFill="1" applyBorder="1" applyAlignment="1"/>
    <xf numFmtId="0" fontId="13" fillId="6" borderId="12" xfId="3" applyFont="1" applyFill="1" applyBorder="1" applyAlignment="1"/>
    <xf numFmtId="0" fontId="13" fillId="6" borderId="12" xfId="3" applyFont="1" applyFill="1" applyBorder="1"/>
    <xf numFmtId="43" fontId="7" fillId="0" borderId="12" xfId="4" applyFont="1" applyBorder="1" applyAlignment="1">
      <alignment horizontal="center"/>
    </xf>
    <xf numFmtId="0" fontId="4" fillId="5" borderId="3" xfId="3" applyFont="1" applyFill="1" applyBorder="1" applyAlignment="1">
      <alignment horizontal="center"/>
    </xf>
    <xf numFmtId="43" fontId="10" fillId="2" borderId="1" xfId="4" applyFont="1" applyFill="1" applyBorder="1" applyAlignment="1">
      <alignment horizontal="center" vertical="center"/>
    </xf>
    <xf numFmtId="43" fontId="10" fillId="2" borderId="9" xfId="4" applyFont="1" applyFill="1" applyBorder="1" applyAlignment="1">
      <alignment horizontal="center" vertical="center" wrapText="1"/>
    </xf>
    <xf numFmtId="0" fontId="5" fillId="0" borderId="2" xfId="3" applyBorder="1" applyAlignment="1">
      <alignment horizontal="center"/>
    </xf>
    <xf numFmtId="0" fontId="3" fillId="0" borderId="2" xfId="2" applyBorder="1"/>
    <xf numFmtId="0" fontId="4" fillId="6" borderId="2" xfId="2" applyFont="1" applyFill="1" applyBorder="1"/>
    <xf numFmtId="0" fontId="4" fillId="4" borderId="2" xfId="2" applyFont="1" applyFill="1" applyBorder="1" applyAlignment="1">
      <alignment wrapText="1"/>
    </xf>
    <xf numFmtId="0" fontId="3" fillId="6" borderId="2" xfId="2" applyFill="1" applyBorder="1"/>
    <xf numFmtId="0" fontId="3" fillId="0" borderId="2" xfId="2" applyFill="1" applyBorder="1"/>
    <xf numFmtId="0" fontId="5" fillId="0" borderId="2" xfId="3" applyFont="1" applyBorder="1" applyAlignment="1">
      <alignment horizontal="left"/>
    </xf>
    <xf numFmtId="43" fontId="5" fillId="0" borderId="2" xfId="4" applyFont="1" applyBorder="1"/>
    <xf numFmtId="43" fontId="12" fillId="0" borderId="2" xfId="4" applyFont="1" applyBorder="1"/>
    <xf numFmtId="43" fontId="3" fillId="0" borderId="2" xfId="4" applyFont="1" applyBorder="1"/>
    <xf numFmtId="43" fontId="0" fillId="0" borderId="2" xfId="0" applyNumberFormat="1" applyBorder="1"/>
    <xf numFmtId="43" fontId="18" fillId="5" borderId="2" xfId="4" applyFont="1" applyFill="1" applyBorder="1"/>
    <xf numFmtId="0" fontId="16" fillId="9" borderId="2" xfId="2" applyFont="1" applyFill="1" applyBorder="1"/>
    <xf numFmtId="0" fontId="17" fillId="9" borderId="2" xfId="2" applyFont="1" applyFill="1" applyBorder="1"/>
    <xf numFmtId="43" fontId="17" fillId="9" borderId="2" xfId="4" applyFont="1" applyFill="1" applyBorder="1"/>
    <xf numFmtId="49" fontId="19" fillId="3" borderId="2" xfId="3" applyNumberFormat="1" applyFont="1" applyFill="1" applyBorder="1" applyAlignment="1">
      <alignment horizontal="center"/>
    </xf>
    <xf numFmtId="0" fontId="20" fillId="0" borderId="2" xfId="3" applyFont="1" applyBorder="1" applyAlignment="1">
      <alignment horizontal="center"/>
    </xf>
    <xf numFmtId="0" fontId="11" fillId="0" borderId="2" xfId="3" applyFont="1" applyBorder="1" applyAlignment="1">
      <alignment horizontal="center"/>
    </xf>
    <xf numFmtId="49" fontId="11" fillId="3" borderId="2" xfId="3" applyNumberFormat="1" applyFont="1" applyFill="1" applyBorder="1" applyAlignment="1">
      <alignment horizontal="center"/>
    </xf>
    <xf numFmtId="43" fontId="1" fillId="11" borderId="3" xfId="4" applyFont="1" applyFill="1" applyBorder="1" applyAlignment="1">
      <alignment horizontal="center" vertical="center"/>
    </xf>
    <xf numFmtId="0" fontId="1" fillId="11" borderId="3" xfId="0" applyFont="1" applyFill="1" applyBorder="1" applyAlignment="1">
      <alignment horizontal="center" vertical="center"/>
    </xf>
    <xf numFmtId="43" fontId="1" fillId="11" borderId="3" xfId="4" applyFont="1" applyFill="1" applyBorder="1" applyAlignment="1">
      <alignment horizontal="center" vertical="center" wrapText="1"/>
    </xf>
    <xf numFmtId="0" fontId="21" fillId="0" borderId="3" xfId="3" applyFont="1" applyBorder="1" applyAlignment="1">
      <alignment horizontal="center"/>
    </xf>
    <xf numFmtId="0" fontId="21" fillId="0" borderId="3" xfId="0" applyFont="1" applyBorder="1"/>
    <xf numFmtId="43" fontId="22" fillId="0" borderId="3" xfId="4" applyFont="1" applyBorder="1"/>
    <xf numFmtId="43" fontId="21" fillId="0" borderId="3" xfId="4" applyFont="1" applyBorder="1"/>
    <xf numFmtId="49" fontId="21" fillId="0" borderId="3" xfId="3" applyNumberFormat="1" applyFont="1" applyBorder="1" applyAlignment="1">
      <alignment horizontal="center"/>
    </xf>
    <xf numFmtId="0" fontId="0" fillId="0" borderId="3" xfId="0" applyBorder="1" applyAlignment="1">
      <alignment horizontal="center"/>
    </xf>
    <xf numFmtId="43" fontId="21" fillId="0" borderId="15" xfId="4" applyFont="1" applyBorder="1"/>
    <xf numFmtId="43" fontId="22" fillId="0" borderId="15" xfId="4" applyFont="1" applyBorder="1"/>
    <xf numFmtId="0" fontId="22" fillId="0" borderId="3" xfId="0" applyFont="1" applyFill="1" applyBorder="1" applyAlignment="1">
      <alignment horizontal="center"/>
    </xf>
    <xf numFmtId="43" fontId="22" fillId="5" borderId="3" xfId="4" applyFont="1" applyFill="1" applyBorder="1"/>
    <xf numFmtId="43" fontId="5" fillId="0" borderId="0" xfId="4" applyFont="1" applyBorder="1"/>
    <xf numFmtId="43" fontId="5" fillId="10" borderId="0" xfId="4" applyFont="1" applyFill="1"/>
    <xf numFmtId="43" fontId="5" fillId="10" borderId="0" xfId="4" applyFont="1" applyFill="1" applyAlignment="1"/>
    <xf numFmtId="0" fontId="20" fillId="0" borderId="0" xfId="0" applyFont="1"/>
    <xf numFmtId="43" fontId="4" fillId="5" borderId="9" xfId="4" applyFont="1" applyFill="1" applyBorder="1" applyAlignment="1">
      <alignment horizontal="center" vertical="center" wrapText="1"/>
    </xf>
    <xf numFmtId="43" fontId="4" fillId="5" borderId="1" xfId="4" applyFont="1" applyFill="1" applyBorder="1" applyAlignment="1">
      <alignment horizontal="center" vertical="center"/>
    </xf>
    <xf numFmtId="43" fontId="12" fillId="0" borderId="0" xfId="4" applyFont="1"/>
    <xf numFmtId="43" fontId="20" fillId="0" borderId="0" xfId="0" applyNumberFormat="1" applyFont="1"/>
    <xf numFmtId="0" fontId="12" fillId="0" borderId="0" xfId="0" applyFont="1"/>
    <xf numFmtId="43" fontId="17" fillId="4" borderId="2" xfId="4" applyFont="1" applyFill="1" applyBorder="1"/>
    <xf numFmtId="49" fontId="23" fillId="5" borderId="2" xfId="2" applyNumberFormat="1" applyFont="1" applyFill="1" applyBorder="1" applyAlignment="1">
      <alignment horizontal="center"/>
    </xf>
    <xf numFmtId="0" fontId="23" fillId="5" borderId="2" xfId="2" applyFont="1" applyFill="1" applyBorder="1" applyAlignment="1">
      <alignment wrapText="1"/>
    </xf>
    <xf numFmtId="43" fontId="23" fillId="5" borderId="2" xfId="4" applyFont="1" applyFill="1" applyBorder="1"/>
    <xf numFmtId="0" fontId="18" fillId="5" borderId="2" xfId="2" applyFont="1" applyFill="1" applyBorder="1"/>
    <xf numFmtId="0" fontId="5" fillId="0" borderId="3" xfId="3" applyBorder="1" applyAlignment="1">
      <alignment horizontal="center" vertical="center"/>
    </xf>
    <xf numFmtId="0" fontId="3" fillId="0" borderId="3" xfId="2" applyBorder="1" applyAlignment="1">
      <alignment vertical="center"/>
    </xf>
    <xf numFmtId="43" fontId="0" fillId="0" borderId="0" xfId="4" applyFont="1"/>
    <xf numFmtId="0" fontId="7" fillId="0" borderId="0" xfId="0" applyFont="1" applyBorder="1" applyAlignment="1">
      <alignment horizontal="right"/>
    </xf>
    <xf numFmtId="43" fontId="24" fillId="8" borderId="7" xfId="4" applyFont="1" applyFill="1" applyBorder="1" applyAlignment="1">
      <alignment vertical="center"/>
    </xf>
    <xf numFmtId="43" fontId="1" fillId="0" borderId="0" xfId="0" applyNumberFormat="1" applyFont="1"/>
    <xf numFmtId="0" fontId="20" fillId="0" borderId="0" xfId="0" applyFont="1" applyAlignment="1">
      <alignment horizontal="center"/>
    </xf>
    <xf numFmtId="0" fontId="0" fillId="0" borderId="0" xfId="0" applyFont="1"/>
    <xf numFmtId="0" fontId="1" fillId="0" borderId="0" xfId="0" applyFont="1"/>
    <xf numFmtId="43" fontId="1" fillId="0" borderId="0" xfId="4" applyFont="1"/>
    <xf numFmtId="43" fontId="0" fillId="0" borderId="3" xfId="0" applyNumberFormat="1" applyBorder="1" applyAlignment="1">
      <alignment vertical="center" wrapText="1"/>
    </xf>
    <xf numFmtId="0" fontId="3" fillId="0" borderId="3" xfId="2" applyBorder="1" applyAlignment="1"/>
    <xf numFmtId="0" fontId="25" fillId="9" borderId="2" xfId="2" applyFont="1" applyFill="1" applyBorder="1"/>
    <xf numFmtId="0" fontId="0" fillId="0" borderId="2" xfId="3" applyFont="1" applyBorder="1" applyAlignment="1">
      <alignment horizontal="left"/>
    </xf>
    <xf numFmtId="0" fontId="18" fillId="8" borderId="7" xfId="2" applyFont="1" applyFill="1" applyBorder="1"/>
    <xf numFmtId="0" fontId="18" fillId="5" borderId="2" xfId="2" applyFont="1" applyFill="1" applyBorder="1" applyAlignment="1">
      <alignment horizontal="center"/>
    </xf>
    <xf numFmtId="0" fontId="16" fillId="9" borderId="2" xfId="2" applyFont="1" applyFill="1" applyBorder="1" applyAlignment="1">
      <alignment horizontal="center"/>
    </xf>
    <xf numFmtId="0" fontId="18" fillId="4" borderId="2" xfId="2" applyFont="1" applyFill="1" applyBorder="1" applyAlignment="1">
      <alignment horizontal="center"/>
    </xf>
    <xf numFmtId="43" fontId="0" fillId="9" borderId="0" xfId="4" applyFont="1" applyFill="1"/>
    <xf numFmtId="43" fontId="0" fillId="0" borderId="0" xfId="0" applyNumberFormat="1" applyFont="1"/>
    <xf numFmtId="43" fontId="5" fillId="4" borderId="2" xfId="4" applyFont="1" applyFill="1" applyBorder="1"/>
    <xf numFmtId="43" fontId="1" fillId="4" borderId="2" xfId="4" applyFont="1" applyFill="1" applyBorder="1"/>
    <xf numFmtId="0" fontId="0" fillId="4" borderId="2" xfId="0" applyFill="1" applyBorder="1"/>
    <xf numFmtId="43" fontId="0" fillId="0" borderId="2" xfId="4" applyFont="1" applyBorder="1"/>
    <xf numFmtId="43" fontId="1" fillId="4" borderId="14" xfId="4" applyFont="1" applyFill="1" applyBorder="1" applyAlignment="1">
      <alignment horizontal="left"/>
    </xf>
    <xf numFmtId="43" fontId="5" fillId="4" borderId="14" xfId="4" applyFont="1" applyFill="1" applyBorder="1"/>
    <xf numFmtId="43" fontId="1" fillId="4" borderId="14" xfId="4" applyFont="1" applyFill="1" applyBorder="1"/>
    <xf numFmtId="0" fontId="0" fillId="4" borderId="14" xfId="0" applyFill="1" applyBorder="1"/>
    <xf numFmtId="43" fontId="4" fillId="5" borderId="7" xfId="4" applyFont="1" applyFill="1" applyBorder="1" applyAlignment="1">
      <alignment horizontal="center" vertical="center" wrapText="1"/>
    </xf>
    <xf numFmtId="43" fontId="4" fillId="5" borderId="8" xfId="4" applyFont="1" applyFill="1" applyBorder="1" applyAlignment="1">
      <alignment horizontal="center" vertical="center" wrapText="1"/>
    </xf>
    <xf numFmtId="43" fontId="4" fillId="5" borderId="1" xfId="4" applyFont="1" applyFill="1" applyBorder="1" applyAlignment="1">
      <alignment horizontal="center" vertical="center" wrapText="1"/>
    </xf>
    <xf numFmtId="43" fontId="12" fillId="0" borderId="0" xfId="0" applyNumberFormat="1" applyFont="1"/>
    <xf numFmtId="43" fontId="19" fillId="0" borderId="0" xfId="4" applyFont="1"/>
    <xf numFmtId="0" fontId="19" fillId="0" borderId="0" xfId="0" applyFont="1"/>
    <xf numFmtId="43" fontId="19" fillId="0" borderId="0" xfId="0" applyNumberFormat="1" applyFont="1"/>
    <xf numFmtId="43" fontId="18" fillId="4" borderId="2" xfId="4" applyFont="1" applyFill="1" applyBorder="1"/>
    <xf numFmtId="0" fontId="7" fillId="13" borderId="0" xfId="0" applyFont="1" applyFill="1"/>
    <xf numFmtId="0" fontId="0" fillId="0" borderId="19" xfId="0" applyBorder="1"/>
    <xf numFmtId="0" fontId="0" fillId="0" borderId="14" xfId="0" applyBorder="1"/>
    <xf numFmtId="0" fontId="0" fillId="0" borderId="16" xfId="0" applyBorder="1"/>
    <xf numFmtId="0" fontId="7" fillId="0" borderId="11" xfId="0" applyFont="1" applyBorder="1" applyAlignment="1">
      <alignment horizontal="right"/>
    </xf>
    <xf numFmtId="0" fontId="7" fillId="0" borderId="4" xfId="0" applyFont="1" applyBorder="1" applyAlignment="1">
      <alignment horizontal="right"/>
    </xf>
    <xf numFmtId="0" fontId="3" fillId="6" borderId="3" xfId="3" applyFont="1" applyFill="1" applyBorder="1" applyAlignment="1">
      <alignment vertical="center"/>
    </xf>
    <xf numFmtId="43" fontId="1" fillId="13" borderId="0" xfId="0" applyNumberFormat="1" applyFont="1" applyFill="1"/>
    <xf numFmtId="0" fontId="4" fillId="13" borderId="3" xfId="2" applyFont="1" applyFill="1" applyBorder="1"/>
    <xf numFmtId="4" fontId="0" fillId="0" borderId="0" xfId="0" applyNumberFormat="1"/>
    <xf numFmtId="0" fontId="26" fillId="0" borderId="5" xfId="3" applyFont="1" applyBorder="1" applyAlignment="1"/>
    <xf numFmtId="0" fontId="27" fillId="0" borderId="2" xfId="0" applyFont="1" applyBorder="1"/>
    <xf numFmtId="0" fontId="28" fillId="6" borderId="2" xfId="3" applyFont="1" applyFill="1" applyBorder="1"/>
    <xf numFmtId="0" fontId="29" fillId="6" borderId="2" xfId="3" applyFont="1" applyFill="1" applyBorder="1" applyAlignment="1"/>
    <xf numFmtId="17" fontId="29" fillId="6" borderId="2" xfId="3" applyNumberFormat="1" applyFont="1" applyFill="1" applyBorder="1" applyAlignment="1"/>
    <xf numFmtId="43" fontId="27" fillId="0" borderId="2" xfId="4" applyFont="1" applyBorder="1"/>
    <xf numFmtId="0" fontId="30" fillId="0" borderId="0" xfId="0" applyFont="1"/>
    <xf numFmtId="0" fontId="27" fillId="0" borderId="0" xfId="0" applyFont="1"/>
    <xf numFmtId="43" fontId="27" fillId="0" borderId="0" xfId="4" applyFont="1"/>
    <xf numFmtId="0" fontId="31" fillId="0" borderId="2" xfId="3" applyFont="1" applyBorder="1" applyAlignment="1"/>
    <xf numFmtId="0" fontId="32" fillId="6" borderId="2" xfId="3" applyFont="1" applyFill="1" applyBorder="1" applyAlignment="1"/>
    <xf numFmtId="0" fontId="27" fillId="0" borderId="6" xfId="0" applyFont="1" applyBorder="1"/>
    <xf numFmtId="43" fontId="27" fillId="0" borderId="6" xfId="4" applyFont="1" applyBorder="1"/>
    <xf numFmtId="0" fontId="33" fillId="5" borderId="8" xfId="3" applyFont="1" applyFill="1" applyBorder="1" applyAlignment="1">
      <alignment horizontal="center" vertical="center"/>
    </xf>
    <xf numFmtId="0" fontId="33" fillId="5" borderId="1" xfId="3" applyFont="1" applyFill="1" applyBorder="1" applyAlignment="1">
      <alignment horizontal="center" vertical="center"/>
    </xf>
    <xf numFmtId="0" fontId="33" fillId="5" borderId="1" xfId="2" applyFont="1" applyFill="1" applyBorder="1" applyAlignment="1">
      <alignment horizontal="center" vertical="center"/>
    </xf>
    <xf numFmtId="0" fontId="33" fillId="5" borderId="9" xfId="2" applyFont="1" applyFill="1" applyBorder="1" applyAlignment="1">
      <alignment horizontal="center" vertical="center"/>
    </xf>
    <xf numFmtId="43" fontId="33" fillId="5" borderId="9" xfId="4" applyFont="1" applyFill="1" applyBorder="1" applyAlignment="1">
      <alignment horizontal="center" vertical="center" wrapText="1"/>
    </xf>
    <xf numFmtId="43" fontId="33" fillId="5" borderId="1" xfId="4" applyFont="1" applyFill="1" applyBorder="1" applyAlignment="1">
      <alignment horizontal="center" vertical="center"/>
    </xf>
    <xf numFmtId="0" fontId="27" fillId="0" borderId="14" xfId="3" applyFont="1" applyBorder="1" applyAlignment="1">
      <alignment horizontal="center"/>
    </xf>
    <xf numFmtId="0" fontId="33" fillId="6" borderId="16" xfId="2" applyFont="1" applyFill="1" applyBorder="1"/>
    <xf numFmtId="0" fontId="33" fillId="12" borderId="7" xfId="2" applyFont="1" applyFill="1" applyBorder="1"/>
    <xf numFmtId="0" fontId="34" fillId="12" borderId="7" xfId="2" applyFont="1" applyFill="1" applyBorder="1"/>
    <xf numFmtId="43" fontId="34" fillId="12" borderId="7" xfId="4" applyFont="1" applyFill="1" applyBorder="1"/>
    <xf numFmtId="0" fontId="27" fillId="0" borderId="2" xfId="3" applyFont="1" applyBorder="1" applyAlignment="1">
      <alignment horizontal="center"/>
    </xf>
    <xf numFmtId="0" fontId="33" fillId="6" borderId="4" xfId="2" applyFont="1" applyFill="1" applyBorder="1"/>
    <xf numFmtId="49" fontId="33" fillId="4" borderId="3" xfId="2" applyNumberFormat="1" applyFont="1" applyFill="1" applyBorder="1" applyAlignment="1">
      <alignment horizontal="center" vertical="center"/>
    </xf>
    <xf numFmtId="0" fontId="33" fillId="4" borderId="3" xfId="2" applyFont="1" applyFill="1" applyBorder="1" applyAlignment="1">
      <alignment wrapText="1"/>
    </xf>
    <xf numFmtId="43" fontId="33" fillId="4" borderId="3" xfId="4" applyFont="1" applyFill="1" applyBorder="1"/>
    <xf numFmtId="0" fontId="35" fillId="0" borderId="0" xfId="0" applyFont="1"/>
    <xf numFmtId="43" fontId="35" fillId="0" borderId="0" xfId="4" applyFont="1"/>
    <xf numFmtId="0" fontId="36" fillId="0" borderId="2" xfId="2" applyFont="1" applyBorder="1"/>
    <xf numFmtId="0" fontId="37" fillId="3" borderId="13" xfId="2" applyFont="1" applyFill="1" applyBorder="1" applyAlignment="1">
      <alignment horizontal="right"/>
    </xf>
    <xf numFmtId="0" fontId="33" fillId="3" borderId="3" xfId="2" applyFont="1" applyFill="1" applyBorder="1"/>
    <xf numFmtId="43" fontId="33" fillId="3" borderId="3" xfId="4" applyFont="1" applyFill="1" applyBorder="1"/>
    <xf numFmtId="0" fontId="27" fillId="0" borderId="4" xfId="3" applyFont="1" applyBorder="1" applyAlignment="1">
      <alignment horizontal="center"/>
    </xf>
    <xf numFmtId="0" fontId="36" fillId="6" borderId="3" xfId="2" applyFont="1" applyFill="1" applyBorder="1"/>
    <xf numFmtId="49" fontId="38" fillId="10" borderId="3" xfId="2" applyNumberFormat="1" applyFont="1" applyFill="1" applyBorder="1" applyAlignment="1">
      <alignment horizontal="right"/>
    </xf>
    <xf numFmtId="0" fontId="36" fillId="0" borderId="3" xfId="2" applyFont="1" applyBorder="1"/>
    <xf numFmtId="43" fontId="36" fillId="0" borderId="3" xfId="4" applyFont="1" applyBorder="1"/>
    <xf numFmtId="0" fontId="39" fillId="6" borderId="3" xfId="3" applyFont="1" applyFill="1" applyBorder="1"/>
    <xf numFmtId="0" fontId="40" fillId="0" borderId="2" xfId="3" applyFont="1" applyBorder="1" applyAlignment="1">
      <alignment horizontal="center"/>
    </xf>
    <xf numFmtId="0" fontId="27" fillId="0" borderId="3" xfId="0" applyFont="1" applyBorder="1"/>
    <xf numFmtId="43" fontId="27" fillId="0" borderId="0" xfId="0" applyNumberFormat="1" applyFont="1"/>
    <xf numFmtId="0" fontId="27" fillId="0" borderId="2" xfId="5" applyFont="1" applyBorder="1" applyAlignment="1">
      <alignment horizontal="center"/>
    </xf>
    <xf numFmtId="43" fontId="40" fillId="6" borderId="14" xfId="4" applyFont="1" applyFill="1" applyBorder="1"/>
    <xf numFmtId="43" fontId="40" fillId="6" borderId="0" xfId="4" applyFont="1" applyFill="1" applyBorder="1"/>
    <xf numFmtId="43" fontId="40" fillId="6" borderId="3" xfId="4" applyFont="1" applyFill="1" applyBorder="1"/>
    <xf numFmtId="43" fontId="40" fillId="6" borderId="15" xfId="4" applyFont="1" applyFill="1" applyBorder="1"/>
    <xf numFmtId="43" fontId="40" fillId="6" borderId="7" xfId="4" applyFont="1" applyFill="1" applyBorder="1"/>
    <xf numFmtId="0" fontId="39" fillId="6" borderId="0" xfId="3" applyFont="1" applyFill="1" applyBorder="1"/>
    <xf numFmtId="0" fontId="27" fillId="0" borderId="0" xfId="3" applyFont="1" applyBorder="1" applyAlignment="1">
      <alignment horizontal="center"/>
    </xf>
    <xf numFmtId="0" fontId="41" fillId="3" borderId="8" xfId="0" applyFont="1" applyFill="1" applyBorder="1" applyAlignment="1">
      <alignment horizontal="center" vertical="center"/>
    </xf>
    <xf numFmtId="0" fontId="41" fillId="3" borderId="9" xfId="0" applyFont="1" applyFill="1" applyBorder="1" applyAlignment="1">
      <alignment horizontal="center" vertical="center"/>
    </xf>
    <xf numFmtId="0" fontId="33" fillId="3" borderId="17" xfId="2" applyFont="1" applyFill="1" applyBorder="1" applyAlignment="1">
      <alignment horizontal="center" vertical="center"/>
    </xf>
    <xf numFmtId="43" fontId="41" fillId="3" borderId="9" xfId="4" applyFont="1" applyFill="1" applyBorder="1" applyAlignment="1">
      <alignment horizontal="center" vertical="center" wrapText="1"/>
    </xf>
    <xf numFmtId="43" fontId="41" fillId="3" borderId="1" xfId="4" applyFont="1" applyFill="1" applyBorder="1" applyAlignment="1">
      <alignment horizontal="center" vertical="center"/>
    </xf>
    <xf numFmtId="43" fontId="41" fillId="11" borderId="1" xfId="4" applyFont="1" applyFill="1" applyBorder="1" applyAlignment="1">
      <alignment horizontal="center" vertical="center"/>
    </xf>
    <xf numFmtId="43" fontId="41" fillId="11" borderId="9" xfId="4" applyFont="1" applyFill="1" applyBorder="1" applyAlignment="1">
      <alignment horizontal="center" vertical="center" wrapText="1"/>
    </xf>
    <xf numFmtId="0" fontId="27" fillId="0" borderId="7" xfId="0" applyFont="1" applyBorder="1"/>
    <xf numFmtId="49" fontId="27" fillId="0" borderId="7" xfId="0" applyNumberFormat="1" applyFont="1" applyBorder="1" applyAlignment="1">
      <alignment horizontal="center"/>
    </xf>
    <xf numFmtId="43" fontId="41" fillId="0" borderId="18" xfId="4" applyFont="1" applyBorder="1" applyAlignment="1">
      <alignment horizontal="left"/>
    </xf>
    <xf numFmtId="43" fontId="27" fillId="0" borderId="7" xfId="4" applyFont="1" applyBorder="1"/>
    <xf numFmtId="49" fontId="27" fillId="0" borderId="3" xfId="0" applyNumberFormat="1" applyFont="1" applyBorder="1" applyAlignment="1">
      <alignment horizontal="center"/>
    </xf>
    <xf numFmtId="43" fontId="27" fillId="0" borderId="3" xfId="0" applyNumberFormat="1" applyFont="1" applyBorder="1"/>
    <xf numFmtId="43" fontId="41" fillId="0" borderId="3" xfId="4" applyFont="1" applyBorder="1" applyAlignment="1">
      <alignment horizontal="left"/>
    </xf>
    <xf numFmtId="43" fontId="27" fillId="0" borderId="3" xfId="4" applyFont="1" applyBorder="1"/>
    <xf numFmtId="43" fontId="27" fillId="6" borderId="3" xfId="4" applyFont="1" applyFill="1" applyBorder="1"/>
    <xf numFmtId="0" fontId="41" fillId="5" borderId="3" xfId="0" applyFont="1" applyFill="1" applyBorder="1" applyAlignment="1">
      <alignment horizontal="left"/>
    </xf>
    <xf numFmtId="43" fontId="41" fillId="5" borderId="3" xfId="4" applyFont="1" applyFill="1" applyBorder="1"/>
    <xf numFmtId="43" fontId="42" fillId="0" borderId="0" xfId="4" applyFont="1"/>
    <xf numFmtId="43" fontId="35" fillId="0" borderId="0" xfId="0" applyNumberFormat="1" applyFont="1"/>
    <xf numFmtId="43" fontId="30" fillId="0" borderId="0" xfId="0" applyNumberFormat="1" applyFont="1"/>
    <xf numFmtId="0" fontId="42" fillId="0" borderId="0" xfId="0" applyFont="1"/>
    <xf numFmtId="0" fontId="39" fillId="6" borderId="20" xfId="3" applyFont="1" applyFill="1" applyBorder="1"/>
    <xf numFmtId="0" fontId="36" fillId="0" borderId="21" xfId="2" applyFont="1" applyBorder="1"/>
    <xf numFmtId="0" fontId="36" fillId="0" borderId="20" xfId="2" applyFont="1" applyBorder="1"/>
    <xf numFmtId="43" fontId="36" fillId="0" borderId="21" xfId="4" applyFont="1" applyBorder="1"/>
    <xf numFmtId="43" fontId="36" fillId="0" borderId="22" xfId="4" applyFont="1" applyBorder="1"/>
    <xf numFmtId="0" fontId="0" fillId="0" borderId="2" xfId="3" applyFont="1" applyBorder="1" applyAlignment="1">
      <alignment horizontal="center"/>
    </xf>
    <xf numFmtId="0" fontId="4" fillId="3" borderId="3" xfId="2" applyFont="1" applyFill="1" applyBorder="1"/>
    <xf numFmtId="43" fontId="36" fillId="6" borderId="3" xfId="4" applyFont="1" applyFill="1" applyBorder="1"/>
    <xf numFmtId="0" fontId="36" fillId="0" borderId="3" xfId="2" applyFont="1" applyBorder="1" applyAlignment="1">
      <alignment horizontal="center"/>
    </xf>
    <xf numFmtId="0" fontId="27" fillId="0" borderId="3" xfId="0" applyFont="1" applyBorder="1" applyAlignment="1">
      <alignment horizontal="center"/>
    </xf>
    <xf numFmtId="0" fontId="8" fillId="0" borderId="0" xfId="3" applyFont="1" applyBorder="1" applyAlignment="1"/>
    <xf numFmtId="43" fontId="16" fillId="9" borderId="2" xfId="4" applyFont="1" applyFill="1" applyBorder="1"/>
    <xf numFmtId="0" fontId="27" fillId="0" borderId="0" xfId="5" applyFont="1" applyBorder="1" applyAlignment="1">
      <alignment horizontal="center"/>
    </xf>
    <xf numFmtId="43" fontId="36" fillId="6" borderId="22" xfId="4" applyFont="1" applyFill="1" applyBorder="1"/>
    <xf numFmtId="0" fontId="0" fillId="0" borderId="7" xfId="0" applyBorder="1"/>
    <xf numFmtId="0" fontId="18" fillId="5" borderId="14" xfId="2" applyFont="1" applyFill="1" applyBorder="1"/>
    <xf numFmtId="0" fontId="18" fillId="5" borderId="16" xfId="2" applyFont="1" applyFill="1" applyBorder="1"/>
    <xf numFmtId="43" fontId="1" fillId="5" borderId="7" xfId="0" applyNumberFormat="1" applyFont="1" applyFill="1" applyBorder="1" applyAlignment="1">
      <alignment vertical="center"/>
    </xf>
    <xf numFmtId="0" fontId="3" fillId="0" borderId="3" xfId="2" applyFill="1" applyBorder="1"/>
    <xf numFmtId="0" fontId="16" fillId="9" borderId="3" xfId="2" applyFont="1" applyFill="1" applyBorder="1" applyAlignment="1">
      <alignment horizontal="center"/>
    </xf>
    <xf numFmtId="43" fontId="17" fillId="9" borderId="3" xfId="4" applyFont="1" applyFill="1" applyBorder="1"/>
    <xf numFmtId="0" fontId="0" fillId="0" borderId="3" xfId="3" applyFont="1" applyBorder="1" applyAlignment="1">
      <alignment horizontal="left"/>
    </xf>
    <xf numFmtId="43" fontId="5" fillId="0" borderId="3" xfId="4" applyFont="1" applyBorder="1"/>
    <xf numFmtId="0" fontId="16" fillId="9" borderId="3" xfId="2" applyFont="1" applyFill="1" applyBorder="1"/>
    <xf numFmtId="43" fontId="16" fillId="9" borderId="3" xfId="4" applyFont="1" applyFill="1" applyBorder="1"/>
    <xf numFmtId="43" fontId="12" fillId="0" borderId="3" xfId="4" applyFont="1" applyBorder="1"/>
    <xf numFmtId="43" fontId="3" fillId="0" borderId="3" xfId="4" applyFont="1" applyBorder="1"/>
    <xf numFmtId="43" fontId="0" fillId="6" borderId="0" xfId="0" applyNumberFormat="1" applyFill="1"/>
    <xf numFmtId="0" fontId="0" fillId="6" borderId="0" xfId="0" applyFill="1"/>
    <xf numFmtId="0" fontId="0" fillId="6" borderId="0" xfId="0" applyFont="1" applyFill="1"/>
    <xf numFmtId="43" fontId="19" fillId="6" borderId="0" xfId="4" applyFont="1" applyFill="1"/>
    <xf numFmtId="43" fontId="19" fillId="6" borderId="0" xfId="4" applyFont="1" applyFill="1" applyBorder="1"/>
    <xf numFmtId="43" fontId="1" fillId="6" borderId="0" xfId="0" applyNumberFormat="1" applyFont="1" applyFill="1"/>
    <xf numFmtId="43" fontId="12" fillId="6" borderId="0" xfId="4" applyFont="1" applyFill="1"/>
    <xf numFmtId="43" fontId="0" fillId="6" borderId="0" xfId="4" applyFont="1" applyFill="1"/>
    <xf numFmtId="43" fontId="12" fillId="6" borderId="0" xfId="4" applyFont="1" applyFill="1" applyAlignment="1">
      <alignment horizontal="right"/>
    </xf>
    <xf numFmtId="43" fontId="1" fillId="6" borderId="0" xfId="4" applyFont="1" applyFill="1"/>
    <xf numFmtId="0" fontId="43" fillId="9" borderId="3" xfId="2" applyFont="1" applyFill="1" applyBorder="1"/>
    <xf numFmtId="43" fontId="43" fillId="9" borderId="3" xfId="4" applyFont="1" applyFill="1" applyBorder="1"/>
    <xf numFmtId="0" fontId="44" fillId="2" borderId="1" xfId="1" applyFont="1" applyFill="1" applyBorder="1" applyAlignment="1">
      <alignment horizontal="center" vertical="center" wrapText="1"/>
    </xf>
    <xf numFmtId="0" fontId="45" fillId="6" borderId="3" xfId="3" applyFont="1" applyFill="1" applyBorder="1"/>
    <xf numFmtId="0" fontId="45" fillId="0" borderId="3" xfId="2" applyFont="1" applyBorder="1"/>
    <xf numFmtId="0" fontId="47" fillId="0" borderId="3" xfId="2" applyFont="1" applyBorder="1"/>
    <xf numFmtId="0" fontId="38" fillId="5" borderId="3" xfId="2" applyFont="1" applyFill="1" applyBorder="1"/>
    <xf numFmtId="0" fontId="38" fillId="4" borderId="3" xfId="2" applyFont="1" applyFill="1" applyBorder="1"/>
    <xf numFmtId="0" fontId="47" fillId="6" borderId="3" xfId="2" applyFont="1" applyFill="1" applyBorder="1"/>
    <xf numFmtId="0" fontId="47" fillId="0" borderId="3" xfId="2" applyFont="1" applyBorder="1" applyAlignment="1">
      <alignment vertical="center"/>
    </xf>
    <xf numFmtId="0" fontId="48" fillId="5" borderId="16" xfId="2" applyFont="1" applyFill="1" applyBorder="1"/>
    <xf numFmtId="0" fontId="17" fillId="9" borderId="3" xfId="2" applyFont="1" applyFill="1" applyBorder="1" applyAlignment="1">
      <alignment horizontal="center"/>
    </xf>
    <xf numFmtId="0" fontId="17" fillId="9" borderId="3" xfId="2" applyFont="1" applyFill="1" applyBorder="1"/>
    <xf numFmtId="0" fontId="45" fillId="6" borderId="3" xfId="2" applyFont="1" applyFill="1" applyBorder="1"/>
    <xf numFmtId="0" fontId="45" fillId="0" borderId="3" xfId="2" applyFont="1" applyBorder="1" applyAlignment="1">
      <alignment vertical="center"/>
    </xf>
    <xf numFmtId="0" fontId="45" fillId="6" borderId="3" xfId="3" applyFont="1" applyFill="1" applyBorder="1" applyAlignment="1">
      <alignment vertical="center"/>
    </xf>
    <xf numFmtId="0" fontId="45" fillId="6" borderId="3" xfId="3" applyFont="1" applyFill="1" applyBorder="1" applyAlignment="1">
      <alignment horizontal="right" vertical="center"/>
    </xf>
    <xf numFmtId="0" fontId="20" fillId="0" borderId="3" xfId="3" applyFont="1" applyBorder="1" applyAlignment="1">
      <alignment horizontal="right"/>
    </xf>
    <xf numFmtId="0" fontId="47" fillId="0" borderId="3" xfId="2" applyFont="1" applyBorder="1" applyAlignment="1">
      <alignment horizontal="right"/>
    </xf>
    <xf numFmtId="0" fontId="38" fillId="3" borderId="3" xfId="2" applyFont="1" applyFill="1" applyBorder="1"/>
    <xf numFmtId="0" fontId="38" fillId="3" borderId="3" xfId="2" applyFont="1" applyFill="1" applyBorder="1" applyAlignment="1">
      <alignment vertical="center"/>
    </xf>
    <xf numFmtId="0" fontId="11" fillId="3" borderId="3" xfId="3" applyFont="1" applyFill="1" applyBorder="1" applyAlignment="1">
      <alignment horizontal="center"/>
    </xf>
    <xf numFmtId="0" fontId="38" fillId="3" borderId="3" xfId="2" applyFont="1" applyFill="1" applyBorder="1" applyAlignment="1">
      <alignment horizontal="center"/>
    </xf>
    <xf numFmtId="0" fontId="46" fillId="3" borderId="1" xfId="1" applyFont="1" applyFill="1" applyBorder="1" applyAlignment="1">
      <alignment horizontal="center" vertical="center" wrapText="1"/>
    </xf>
    <xf numFmtId="43" fontId="0" fillId="0" borderId="3" xfId="4" applyFont="1" applyBorder="1"/>
    <xf numFmtId="0" fontId="26" fillId="0" borderId="23" xfId="3" applyFont="1" applyBorder="1" applyAlignment="1"/>
    <xf numFmtId="0" fontId="10" fillId="2" borderId="24" xfId="1" applyFont="1" applyFill="1" applyBorder="1" applyAlignment="1">
      <alignment horizontal="center" vertical="center"/>
    </xf>
    <xf numFmtId="0" fontId="38" fillId="3" borderId="3" xfId="2" applyFont="1" applyFill="1" applyBorder="1" applyAlignment="1">
      <alignment horizontal="right"/>
    </xf>
    <xf numFmtId="43" fontId="20" fillId="6" borderId="0" xfId="0" applyNumberFormat="1" applyFont="1" applyFill="1"/>
    <xf numFmtId="0" fontId="11" fillId="6" borderId="0" xfId="0" applyFont="1" applyFill="1" applyAlignment="1">
      <alignment horizontal="center"/>
    </xf>
    <xf numFmtId="0" fontId="20" fillId="6" borderId="0" xfId="0" applyFont="1" applyFill="1" applyAlignment="1">
      <alignment horizontal="center"/>
    </xf>
    <xf numFmtId="43" fontId="11" fillId="6" borderId="0" xfId="0" applyNumberFormat="1" applyFont="1" applyFill="1"/>
    <xf numFmtId="43" fontId="12" fillId="7" borderId="3" xfId="4" applyFont="1" applyFill="1" applyBorder="1" applyAlignment="1">
      <alignment horizontal="center" vertical="center"/>
    </xf>
    <xf numFmtId="43" fontId="0" fillId="10" borderId="3" xfId="4" applyFont="1" applyFill="1" applyBorder="1"/>
    <xf numFmtId="2" fontId="0" fillId="0" borderId="0" xfId="0" applyNumberFormat="1" applyFont="1"/>
    <xf numFmtId="0" fontId="0" fillId="0" borderId="0" xfId="0" applyFont="1"/>
    <xf numFmtId="0" fontId="0" fillId="6" borderId="0" xfId="0" applyFont="1" applyFill="1"/>
    <xf numFmtId="43" fontId="12" fillId="7" borderId="3" xfId="0" applyNumberFormat="1" applyFont="1" applyFill="1" applyBorder="1" applyAlignment="1">
      <alignment horizontal="center" vertical="center"/>
    </xf>
    <xf numFmtId="43" fontId="19" fillId="7" borderId="3" xfId="0" applyNumberFormat="1" applyFont="1" applyFill="1" applyBorder="1" applyAlignment="1">
      <alignment horizontal="center" vertical="center"/>
    </xf>
    <xf numFmtId="0" fontId="10" fillId="2" borderId="1" xfId="1" applyFont="1" applyFill="1" applyBorder="1" applyAlignment="1">
      <alignment horizontal="center" vertical="center" wrapText="1"/>
    </xf>
    <xf numFmtId="0" fontId="4" fillId="44" borderId="18" xfId="2" applyFont="1" applyFill="1" applyBorder="1"/>
    <xf numFmtId="0" fontId="4" fillId="9" borderId="34" xfId="2" applyFont="1" applyFill="1" applyBorder="1"/>
    <xf numFmtId="0" fontId="3" fillId="6" borderId="34" xfId="2" applyFont="1" applyFill="1" applyBorder="1"/>
    <xf numFmtId="0" fontId="3" fillId="6" borderId="34" xfId="2" applyFont="1" applyFill="1" applyBorder="1" applyAlignment="1">
      <alignment wrapText="1"/>
    </xf>
    <xf numFmtId="43" fontId="1" fillId="7" borderId="35" xfId="0" applyNumberFormat="1" applyFont="1" applyFill="1" applyBorder="1" applyAlignment="1">
      <alignment horizontal="center" wrapText="1"/>
    </xf>
    <xf numFmtId="43" fontId="24" fillId="44" borderId="38" xfId="4" applyFont="1" applyFill="1" applyBorder="1" applyAlignment="1">
      <alignment vertical="center"/>
    </xf>
    <xf numFmtId="43" fontId="1" fillId="9" borderId="39" xfId="0" applyNumberFormat="1" applyFont="1" applyFill="1" applyBorder="1" applyAlignment="1">
      <alignment vertical="center"/>
    </xf>
    <xf numFmtId="43" fontId="0" fillId="6" borderId="39" xfId="0" applyNumberFormat="1" applyFont="1" applyFill="1" applyBorder="1" applyAlignment="1">
      <alignment vertical="center"/>
    </xf>
    <xf numFmtId="43" fontId="1" fillId="9" borderId="39" xfId="0" applyNumberFormat="1" applyFont="1" applyFill="1" applyBorder="1" applyAlignment="1">
      <alignment horizontal="center" vertical="center"/>
    </xf>
    <xf numFmtId="0" fontId="64" fillId="6" borderId="40" xfId="2" applyFont="1" applyFill="1" applyBorder="1"/>
    <xf numFmtId="0" fontId="3" fillId="6" borderId="41" xfId="2" applyFont="1" applyFill="1" applyBorder="1"/>
    <xf numFmtId="43" fontId="0" fillId="6" borderId="42" xfId="0" applyNumberFormat="1" applyFont="1" applyFill="1" applyBorder="1" applyAlignment="1">
      <alignment vertical="center"/>
    </xf>
    <xf numFmtId="0" fontId="4" fillId="44" borderId="43" xfId="2" applyFont="1" applyFill="1" applyBorder="1"/>
    <xf numFmtId="0" fontId="4" fillId="6" borderId="44" xfId="2" applyFont="1" applyFill="1" applyBorder="1"/>
    <xf numFmtId="0" fontId="4" fillId="6" borderId="45" xfId="2" applyFont="1" applyFill="1" applyBorder="1"/>
    <xf numFmtId="0" fontId="4" fillId="9" borderId="45" xfId="2" applyFont="1" applyFill="1" applyBorder="1"/>
    <xf numFmtId="0" fontId="4" fillId="9" borderId="44" xfId="2" applyFont="1" applyFill="1" applyBorder="1"/>
    <xf numFmtId="0" fontId="64" fillId="6" borderId="45" xfId="2" applyFont="1" applyFill="1" applyBorder="1"/>
    <xf numFmtId="0" fontId="66" fillId="0" borderId="0" xfId="67" applyProtection="1">
      <protection locked="0"/>
    </xf>
    <xf numFmtId="0" fontId="67" fillId="0" borderId="21" xfId="67" applyFont="1" applyFill="1" applyBorder="1" applyAlignment="1" applyProtection="1">
      <alignment horizontal="center"/>
    </xf>
    <xf numFmtId="0" fontId="67" fillId="0" borderId="0" xfId="67" applyFont="1" applyFill="1" applyBorder="1" applyAlignment="1" applyProtection="1">
      <alignment horizontal="left" wrapText="1"/>
    </xf>
    <xf numFmtId="4" fontId="67" fillId="0" borderId="22" xfId="67" applyNumberFormat="1" applyFont="1" applyFill="1" applyBorder="1" applyAlignment="1" applyProtection="1">
      <alignment vertical="center"/>
      <protection locked="0"/>
    </xf>
    <xf numFmtId="0" fontId="68" fillId="0" borderId="0" xfId="67" applyFont="1" applyProtection="1">
      <protection locked="0"/>
    </xf>
    <xf numFmtId="0" fontId="67" fillId="0" borderId="48" xfId="67" applyFont="1" applyFill="1" applyBorder="1" applyAlignment="1" applyProtection="1">
      <alignment horizontal="center"/>
    </xf>
    <xf numFmtId="0" fontId="67" fillId="0" borderId="49" xfId="67" applyFont="1" applyFill="1" applyBorder="1" applyAlignment="1" applyProtection="1">
      <alignment horizontal="left" wrapText="1"/>
    </xf>
    <xf numFmtId="4" fontId="67" fillId="0" borderId="7" xfId="67" applyNumberFormat="1" applyFont="1" applyFill="1" applyBorder="1" applyAlignment="1" applyProtection="1">
      <alignment vertical="center"/>
      <protection locked="0"/>
    </xf>
    <xf numFmtId="0" fontId="18" fillId="5" borderId="46" xfId="66" applyFont="1" applyFill="1" applyBorder="1" applyAlignment="1">
      <alignment vertical="center"/>
    </xf>
    <xf numFmtId="0" fontId="18" fillId="5" borderId="34" xfId="66" applyFont="1" applyFill="1" applyBorder="1" applyAlignment="1">
      <alignment vertical="center"/>
    </xf>
    <xf numFmtId="0" fontId="18" fillId="5" borderId="46" xfId="66" applyFont="1" applyFill="1" applyBorder="1" applyAlignment="1" applyProtection="1">
      <alignment horizontal="center" vertical="center" wrapText="1"/>
      <protection locked="0"/>
    </xf>
    <xf numFmtId="0" fontId="64" fillId="44" borderId="48" xfId="67" applyFont="1" applyFill="1" applyBorder="1" applyProtection="1">
      <protection locked="0"/>
    </xf>
    <xf numFmtId="0" fontId="18" fillId="0" borderId="21" xfId="67" applyFont="1" applyFill="1" applyBorder="1" applyAlignment="1" applyProtection="1">
      <alignment horizontal="left"/>
    </xf>
    <xf numFmtId="0" fontId="18" fillId="0" borderId="0" xfId="67" applyFont="1" applyFill="1" applyBorder="1" applyProtection="1"/>
    <xf numFmtId="4" fontId="18" fillId="0" borderId="22" xfId="67" applyNumberFormat="1" applyFont="1" applyFill="1" applyBorder="1" applyAlignment="1" applyProtection="1">
      <alignment vertical="center"/>
      <protection locked="0"/>
    </xf>
    <xf numFmtId="0" fontId="64" fillId="0" borderId="21" xfId="67" applyFont="1" applyFill="1" applyBorder="1" applyAlignment="1" applyProtection="1">
      <alignment horizontal="center"/>
    </xf>
    <xf numFmtId="0" fontId="64" fillId="0" borderId="0" xfId="67" applyFont="1" applyFill="1" applyBorder="1" applyAlignment="1" applyProtection="1">
      <alignment horizontal="left" wrapText="1"/>
    </xf>
    <xf numFmtId="4" fontId="64" fillId="0" borderId="22" xfId="67" applyNumberFormat="1" applyFont="1" applyFill="1" applyBorder="1" applyAlignment="1" applyProtection="1">
      <alignment vertical="center"/>
      <protection locked="0"/>
    </xf>
    <xf numFmtId="0" fontId="64" fillId="0" borderId="48" xfId="67" applyFont="1" applyFill="1" applyBorder="1" applyAlignment="1" applyProtection="1">
      <alignment horizontal="center"/>
    </xf>
    <xf numFmtId="0" fontId="64" fillId="0" borderId="49" xfId="67" applyFont="1" applyFill="1" applyBorder="1" applyAlignment="1" applyProtection="1">
      <alignment horizontal="left" wrapText="1"/>
    </xf>
    <xf numFmtId="4" fontId="64" fillId="0" borderId="7" xfId="67" applyNumberFormat="1" applyFont="1" applyFill="1" applyBorder="1" applyAlignment="1" applyProtection="1">
      <alignment vertical="center"/>
      <protection locked="0"/>
    </xf>
    <xf numFmtId="0" fontId="69" fillId="0" borderId="0" xfId="67" applyFont="1" applyProtection="1">
      <protection locked="0"/>
    </xf>
    <xf numFmtId="0" fontId="64" fillId="0" borderId="0" xfId="67" applyFont="1" applyFill="1" applyBorder="1" applyAlignment="1" applyProtection="1">
      <alignment wrapText="1"/>
    </xf>
    <xf numFmtId="0" fontId="66" fillId="0" borderId="0" xfId="67" applyFont="1" applyProtection="1">
      <protection locked="0"/>
    </xf>
    <xf numFmtId="0" fontId="18" fillId="44" borderId="49" xfId="67" applyFont="1" applyFill="1" applyBorder="1" applyAlignment="1" applyProtection="1">
      <alignment horizontal="center" vertical="center"/>
      <protection locked="0"/>
    </xf>
    <xf numFmtId="4" fontId="18" fillId="44" borderId="7" xfId="67" applyNumberFormat="1" applyFont="1" applyFill="1" applyBorder="1" applyAlignment="1" applyProtection="1">
      <alignment vertical="center"/>
      <protection locked="0"/>
    </xf>
    <xf numFmtId="0" fontId="10" fillId="2" borderId="37" xfId="1" applyFont="1" applyFill="1" applyBorder="1" applyAlignment="1">
      <alignment horizontal="center" vertical="center"/>
    </xf>
    <xf numFmtId="0" fontId="10" fillId="2" borderId="36" xfId="1" applyFont="1" applyFill="1" applyBorder="1" applyAlignment="1">
      <alignment horizontal="center" vertical="center"/>
    </xf>
    <xf numFmtId="0" fontId="23" fillId="0" borderId="4" xfId="3" applyFont="1" applyBorder="1" applyAlignment="1">
      <alignment horizontal="center"/>
    </xf>
    <xf numFmtId="0" fontId="23" fillId="0" borderId="5" xfId="3" applyFont="1" applyBorder="1" applyAlignment="1">
      <alignment horizontal="center"/>
    </xf>
    <xf numFmtId="0" fontId="23" fillId="0" borderId="11" xfId="3" applyFont="1" applyBorder="1" applyAlignment="1">
      <alignment horizontal="center"/>
    </xf>
    <xf numFmtId="0" fontId="63" fillId="6" borderId="4" xfId="3" applyFont="1" applyFill="1" applyBorder="1" applyAlignment="1">
      <alignment horizontal="center"/>
    </xf>
    <xf numFmtId="0" fontId="63" fillId="6" borderId="5" xfId="3" applyFont="1" applyFill="1" applyBorder="1" applyAlignment="1">
      <alignment horizontal="center"/>
    </xf>
    <xf numFmtId="0" fontId="63" fillId="6" borderId="11" xfId="3" applyFont="1" applyFill="1" applyBorder="1" applyAlignment="1">
      <alignment horizontal="center"/>
    </xf>
    <xf numFmtId="0" fontId="23" fillId="0" borderId="23" xfId="3" applyFont="1" applyBorder="1" applyAlignment="1">
      <alignment horizontal="center"/>
    </xf>
    <xf numFmtId="0" fontId="23" fillId="0" borderId="10" xfId="3" applyFont="1" applyBorder="1" applyAlignment="1">
      <alignment horizontal="center"/>
    </xf>
    <xf numFmtId="0" fontId="18" fillId="7" borderId="46" xfId="66" applyFont="1" applyFill="1" applyBorder="1" applyAlignment="1" applyProtection="1">
      <alignment horizontal="center" vertical="center" wrapText="1"/>
      <protection locked="0"/>
    </xf>
    <xf numFmtId="0" fontId="18" fillId="7" borderId="47" xfId="66" applyFont="1" applyFill="1" applyBorder="1" applyAlignment="1" applyProtection="1">
      <alignment horizontal="center" vertical="center" wrapText="1"/>
      <protection locked="0"/>
    </xf>
    <xf numFmtId="0" fontId="0" fillId="0" borderId="3" xfId="0" applyBorder="1" applyAlignment="1">
      <alignment wrapText="1"/>
    </xf>
    <xf numFmtId="0" fontId="0" fillId="0" borderId="7" xfId="0" applyBorder="1" applyAlignment="1">
      <alignment vertical="center" wrapText="1"/>
    </xf>
    <xf numFmtId="0" fontId="1" fillId="5" borderId="3" xfId="0" applyFont="1" applyFill="1" applyBorder="1" applyAlignment="1">
      <alignment horizontal="center"/>
    </xf>
    <xf numFmtId="0" fontId="0" fillId="0" borderId="3" xfId="0" applyBorder="1" applyAlignment="1">
      <alignment horizontal="left" vertical="top" wrapText="1"/>
    </xf>
  </cellXfs>
  <cellStyles count="68">
    <cellStyle name="20% - Énfasis1" xfId="21" builtinId="30" customBuiltin="1"/>
    <cellStyle name="20% - Énfasis2" xfId="24" builtinId="34" customBuiltin="1"/>
    <cellStyle name="20% - Énfasis3" xfId="27" builtinId="38" customBuiltin="1"/>
    <cellStyle name="20% - Énfasis4" xfId="30" builtinId="42" customBuiltin="1"/>
    <cellStyle name="20% - Énfasis5" xfId="33" builtinId="46" customBuiltin="1"/>
    <cellStyle name="20% - Énfasis6" xfId="36" builtinId="50" customBuiltin="1"/>
    <cellStyle name="40% - Énfasis1" xfId="22" builtinId="31" customBuiltin="1"/>
    <cellStyle name="40% - Énfasis2" xfId="25" builtinId="35" customBuiltin="1"/>
    <cellStyle name="40% - Énfasis3" xfId="28" builtinId="39" customBuiltin="1"/>
    <cellStyle name="40% - Énfasis4" xfId="31" builtinId="43" customBuiltin="1"/>
    <cellStyle name="40% - Énfasis5" xfId="34" builtinId="47" customBuiltin="1"/>
    <cellStyle name="40% - Énfasis6" xfId="37" builtinId="51" customBuiltin="1"/>
    <cellStyle name="60% - Énfasis1 2" xfId="39"/>
    <cellStyle name="60% - Énfasis1 3" xfId="38"/>
    <cellStyle name="60% - Énfasis2 2" xfId="41"/>
    <cellStyle name="60% - Énfasis2 3" xfId="40"/>
    <cellStyle name="60% - Énfasis3 2" xfId="43"/>
    <cellStyle name="60% - Énfasis3 3" xfId="42"/>
    <cellStyle name="60% - Énfasis4 2" xfId="45"/>
    <cellStyle name="60% - Énfasis4 3" xfId="44"/>
    <cellStyle name="60% - Énfasis5 2" xfId="47"/>
    <cellStyle name="60% - Énfasis5 3" xfId="46"/>
    <cellStyle name="60% - Énfasis6 2" xfId="49"/>
    <cellStyle name="60% - Énfasis6 3" xfId="48"/>
    <cellStyle name="Cálculo" xfId="13" builtinId="22" customBuiltin="1"/>
    <cellStyle name="Celda de comprobación" xfId="15" builtinId="23" customBuiltin="1"/>
    <cellStyle name="Celda vinculada" xfId="14" builtinId="24" customBuiltin="1"/>
    <cellStyle name="Encabezado 1" xfId="6" builtinId="16" customBuiltin="1"/>
    <cellStyle name="Encabezado 4" xfId="9" builtinId="19" customBuiltin="1"/>
    <cellStyle name="Énfasis1" xfId="20" builtinId="29" customBuiltin="1"/>
    <cellStyle name="Énfasis2" xfId="23" builtinId="33" customBuiltin="1"/>
    <cellStyle name="Énfasis3" xfId="26" builtinId="37" customBuiltin="1"/>
    <cellStyle name="Énfasis4" xfId="29" builtinId="41" customBuiltin="1"/>
    <cellStyle name="Énfasis5" xfId="32" builtinId="45" customBuiltin="1"/>
    <cellStyle name="Énfasis6" xfId="35" builtinId="49" customBuiltin="1"/>
    <cellStyle name="Entrada" xfId="11" builtinId="20" customBuiltin="1"/>
    <cellStyle name="Incorrecto" xfId="10" builtinId="27" customBuiltin="1"/>
    <cellStyle name="Millares" xfId="4" builtinId="3"/>
    <cellStyle name="Millares 2" xfId="51"/>
    <cellStyle name="Millares 2 2" xfId="52"/>
    <cellStyle name="Millares 2 2 2" xfId="53"/>
    <cellStyle name="Millares 2 3" xfId="54"/>
    <cellStyle name="Millares 3" xfId="55"/>
    <cellStyle name="Millares 4" xfId="56"/>
    <cellStyle name="Millares 5" xfId="57"/>
    <cellStyle name="Millares 6" xfId="50"/>
    <cellStyle name="Moneda 2" xfId="58"/>
    <cellStyle name="Moneda 2 2" xfId="59"/>
    <cellStyle name="Neutral 2" xfId="61"/>
    <cellStyle name="Neutral 3" xfId="60"/>
    <cellStyle name="Normal" xfId="0" builtinId="0"/>
    <cellStyle name="Normal 2" xfId="3"/>
    <cellStyle name="Normal 2 2" xfId="62"/>
    <cellStyle name="Normal 2 3" xfId="5"/>
    <cellStyle name="Normal 3" xfId="2"/>
    <cellStyle name="Normal 3 2" xfId="66"/>
    <cellStyle name="Normal 4" xfId="63"/>
    <cellStyle name="Normal 5" xfId="67"/>
    <cellStyle name="Normal_COG 2010" xfId="1"/>
    <cellStyle name="Notas" xfId="17" builtinId="10" customBuiltin="1"/>
    <cellStyle name="Salida" xfId="12" builtinId="21" customBuiltin="1"/>
    <cellStyle name="Texto de advertencia" xfId="16" builtinId="11" customBuiltin="1"/>
    <cellStyle name="Texto explicativo" xfId="18" builtinId="53" customBuiltin="1"/>
    <cellStyle name="Título 2" xfId="7" builtinId="17" customBuiltin="1"/>
    <cellStyle name="Título 3" xfId="8" builtinId="18" customBuiltin="1"/>
    <cellStyle name="Título 4" xfId="65"/>
    <cellStyle name="Título 5" xfId="64"/>
    <cellStyle name="Total" xfId="19" builtinId="25" customBuiltin="1"/>
  </cellStyles>
  <dxfs count="5">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9" defaultPivotStyle="PivotStyleLight16"/>
  <colors>
    <mruColors>
      <color rgb="FFFFFFCC"/>
      <color rgb="FF0000FF"/>
      <color rgb="FFFF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30475</xdr:colOff>
      <xdr:row>1</xdr:row>
      <xdr:rowOff>160019</xdr:rowOff>
    </xdr:from>
    <xdr:to>
      <xdr:col>0</xdr:col>
      <xdr:colOff>542924</xdr:colOff>
      <xdr:row>4</xdr:row>
      <xdr:rowOff>42456</xdr:rowOff>
    </xdr:to>
    <xdr:pic>
      <xdr:nvPicPr>
        <xdr:cNvPr id="2" name="Imagen 1" descr="Sila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flipH="1">
          <a:off x="30475" y="407669"/>
          <a:ext cx="512449" cy="625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261937</xdr:colOff>
      <xdr:row>1</xdr:row>
      <xdr:rowOff>9525</xdr:rowOff>
    </xdr:from>
    <xdr:to>
      <xdr:col>11</xdr:col>
      <xdr:colOff>974195</xdr:colOff>
      <xdr:row>3</xdr:row>
      <xdr:rowOff>114300</xdr:rowOff>
    </xdr:to>
    <xdr:pic>
      <xdr:nvPicPr>
        <xdr:cNvPr id="3" name="4 Imagen" descr="C:\Users\NOEMI\Desktop\ADMON 2015-2018\hoja membretada-01.pn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41299" t="1665" r="41347" b="80952"/>
        <a:stretch>
          <a:fillRect/>
        </a:stretch>
      </xdr:blipFill>
      <xdr:spPr bwMode="auto">
        <a:xfrm>
          <a:off x="7805737" y="257175"/>
          <a:ext cx="712258"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30475</xdr:colOff>
      <xdr:row>1</xdr:row>
      <xdr:rowOff>160019</xdr:rowOff>
    </xdr:from>
    <xdr:to>
      <xdr:col>0</xdr:col>
      <xdr:colOff>542924</xdr:colOff>
      <xdr:row>4</xdr:row>
      <xdr:rowOff>42456</xdr:rowOff>
    </xdr:to>
    <xdr:pic>
      <xdr:nvPicPr>
        <xdr:cNvPr id="2" name="Imagen 1" descr="Silao">
          <a:extLst>
            <a:ext uri="{FF2B5EF4-FFF2-40B4-BE49-F238E27FC236}">
              <a16:creationId xmlns:a16="http://schemas.microsoft.com/office/drawing/2014/main" id="{3E39E057-DF1F-4E8C-AAA0-31C801838A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flipH="1">
          <a:off x="30475" y="380999"/>
          <a:ext cx="512449" cy="5910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261937</xdr:colOff>
      <xdr:row>0</xdr:row>
      <xdr:rowOff>43296</xdr:rowOff>
    </xdr:from>
    <xdr:to>
      <xdr:col>11</xdr:col>
      <xdr:colOff>974195</xdr:colOff>
      <xdr:row>5</xdr:row>
      <xdr:rowOff>303070</xdr:rowOff>
    </xdr:to>
    <xdr:pic>
      <xdr:nvPicPr>
        <xdr:cNvPr id="3" name="4 Imagen" descr="C:\Users\NOEMI\Desktop\ADMON 2015-2018\hoja membretada-01.png">
          <a:extLst>
            <a:ext uri="{FF2B5EF4-FFF2-40B4-BE49-F238E27FC236}">
              <a16:creationId xmlns:a16="http://schemas.microsoft.com/office/drawing/2014/main" id="{634DC4DD-F9BE-41F2-9C81-4F36A5494AA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41299" t="1665" r="41347" b="80952"/>
        <a:stretch>
          <a:fillRect/>
        </a:stretch>
      </xdr:blipFill>
      <xdr:spPr bwMode="auto">
        <a:xfrm>
          <a:off x="9405937" y="43296"/>
          <a:ext cx="712258" cy="484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30475</xdr:colOff>
      <xdr:row>1</xdr:row>
      <xdr:rowOff>160019</xdr:rowOff>
    </xdr:from>
    <xdr:to>
      <xdr:col>0</xdr:col>
      <xdr:colOff>542924</xdr:colOff>
      <xdr:row>4</xdr:row>
      <xdr:rowOff>42456</xdr:rowOff>
    </xdr:to>
    <xdr:pic>
      <xdr:nvPicPr>
        <xdr:cNvPr id="2" name="Imagen 1" descr="Silao">
          <a:extLst>
            <a:ext uri="{FF2B5EF4-FFF2-40B4-BE49-F238E27FC236}">
              <a16:creationId xmlns:a16="http://schemas.microsoft.com/office/drawing/2014/main" id="{D7369357-639F-4ADD-8A81-4029D69D77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flipH="1">
          <a:off x="30475" y="220980"/>
          <a:ext cx="512449"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261937</xdr:colOff>
      <xdr:row>0</xdr:row>
      <xdr:rowOff>43296</xdr:rowOff>
    </xdr:from>
    <xdr:to>
      <xdr:col>7</xdr:col>
      <xdr:colOff>974195</xdr:colOff>
      <xdr:row>2</xdr:row>
      <xdr:rowOff>60615</xdr:rowOff>
    </xdr:to>
    <xdr:pic>
      <xdr:nvPicPr>
        <xdr:cNvPr id="3" name="4 Imagen" descr="C:\Users\NOEMI\Desktop\ADMON 2015-2018\hoja membretada-01.png">
          <a:extLst>
            <a:ext uri="{FF2B5EF4-FFF2-40B4-BE49-F238E27FC236}">
              <a16:creationId xmlns:a16="http://schemas.microsoft.com/office/drawing/2014/main" id="{BF4302FD-8F27-491C-9FD8-553605E8952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41299" t="1665" r="41347" b="80952"/>
        <a:stretch>
          <a:fillRect/>
        </a:stretch>
      </xdr:blipFill>
      <xdr:spPr bwMode="auto">
        <a:xfrm>
          <a:off x="7135177" y="43296"/>
          <a:ext cx="712258" cy="480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152394</xdr:colOff>
      <xdr:row>1</xdr:row>
      <xdr:rowOff>0</xdr:rowOff>
    </xdr:from>
    <xdr:to>
      <xdr:col>1</xdr:col>
      <xdr:colOff>634999</xdr:colOff>
      <xdr:row>2</xdr:row>
      <xdr:rowOff>164376</xdr:rowOff>
    </xdr:to>
    <xdr:pic>
      <xdr:nvPicPr>
        <xdr:cNvPr id="2" name="Imagen 1" descr="Silao">
          <a:extLst>
            <a:ext uri="{FF2B5EF4-FFF2-40B4-BE49-F238E27FC236}">
              <a16:creationId xmlns:a16="http://schemas.microsoft.com/office/drawing/2014/main" id="{8D9BC4E3-66A2-4C69-81EA-A427BA8AAB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flipH="1">
          <a:off x="567261" y="186267"/>
          <a:ext cx="482605" cy="3591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398738</xdr:colOff>
      <xdr:row>0</xdr:row>
      <xdr:rowOff>84667</xdr:rowOff>
    </xdr:from>
    <xdr:to>
      <xdr:col>4</xdr:col>
      <xdr:colOff>33865</xdr:colOff>
      <xdr:row>2</xdr:row>
      <xdr:rowOff>193887</xdr:rowOff>
    </xdr:to>
    <xdr:pic>
      <xdr:nvPicPr>
        <xdr:cNvPr id="4"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53497" t="22331" r="36592" b="65164"/>
        <a:stretch>
          <a:fillRect/>
        </a:stretch>
      </xdr:blipFill>
      <xdr:spPr bwMode="auto">
        <a:xfrm>
          <a:off x="5402538" y="84667"/>
          <a:ext cx="778127" cy="490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99060</xdr:colOff>
      <xdr:row>0</xdr:row>
      <xdr:rowOff>83332</xdr:rowOff>
    </xdr:from>
    <xdr:to>
      <xdr:col>2</xdr:col>
      <xdr:colOff>220980</xdr:colOff>
      <xdr:row>0</xdr:row>
      <xdr:rowOff>501071</xdr:rowOff>
    </xdr:to>
    <xdr:pic>
      <xdr:nvPicPr>
        <xdr:cNvPr id="2" name="Imagen 1" descr="Silao">
          <a:extLst>
            <a:ext uri="{FF2B5EF4-FFF2-40B4-BE49-F238E27FC236}">
              <a16:creationId xmlns:a16="http://schemas.microsoft.com/office/drawing/2014/main" id="{71451197-2118-46D8-A323-BE65E2B503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flipH="1">
          <a:off x="518160" y="83332"/>
          <a:ext cx="434340" cy="41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586740</xdr:colOff>
      <xdr:row>0</xdr:row>
      <xdr:rowOff>60960</xdr:rowOff>
    </xdr:from>
    <xdr:to>
      <xdr:col>3</xdr:col>
      <xdr:colOff>1364867</xdr:colOff>
      <xdr:row>0</xdr:row>
      <xdr:rowOff>551180</xdr:rowOff>
    </xdr:to>
    <xdr:pic>
      <xdr:nvPicPr>
        <xdr:cNvPr id="4"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53497" t="22331" r="36592" b="65164"/>
        <a:stretch>
          <a:fillRect/>
        </a:stretch>
      </xdr:blipFill>
      <xdr:spPr bwMode="auto">
        <a:xfrm>
          <a:off x="5722620" y="60960"/>
          <a:ext cx="778127" cy="490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45720</xdr:colOff>
      <xdr:row>1</xdr:row>
      <xdr:rowOff>114300</xdr:rowOff>
    </xdr:from>
    <xdr:to>
      <xdr:col>17</xdr:col>
      <xdr:colOff>891540</xdr:colOff>
      <xdr:row>1</xdr:row>
      <xdr:rowOff>114300</xdr:rowOff>
    </xdr:to>
    <xdr:pic>
      <xdr:nvPicPr>
        <xdr:cNvPr id="2" name="6 Imagen">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6684" t="27953" r="20084" b="33714"/>
        <a:stretch>
          <a:fillRect/>
        </a:stretch>
      </xdr:blipFill>
      <xdr:spPr bwMode="auto">
        <a:xfrm>
          <a:off x="9639300" y="297180"/>
          <a:ext cx="8915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45720</xdr:colOff>
      <xdr:row>1</xdr:row>
      <xdr:rowOff>114300</xdr:rowOff>
    </xdr:from>
    <xdr:to>
      <xdr:col>17</xdr:col>
      <xdr:colOff>853440</xdr:colOff>
      <xdr:row>1</xdr:row>
      <xdr:rowOff>114300</xdr:rowOff>
    </xdr:to>
    <xdr:pic>
      <xdr:nvPicPr>
        <xdr:cNvPr id="3" name="6 Imagen">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6684" t="27953" r="20084" b="33714"/>
        <a:stretch>
          <a:fillRect/>
        </a:stretch>
      </xdr:blipFill>
      <xdr:spPr bwMode="auto">
        <a:xfrm>
          <a:off x="11026140" y="297180"/>
          <a:ext cx="8534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45720</xdr:colOff>
      <xdr:row>1</xdr:row>
      <xdr:rowOff>114300</xdr:rowOff>
    </xdr:from>
    <xdr:to>
      <xdr:col>17</xdr:col>
      <xdr:colOff>861060</xdr:colOff>
      <xdr:row>1</xdr:row>
      <xdr:rowOff>114300</xdr:rowOff>
    </xdr:to>
    <xdr:pic>
      <xdr:nvPicPr>
        <xdr:cNvPr id="4" name="6 Imagen">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6684" t="27953" r="20084" b="33714"/>
        <a:stretch>
          <a:fillRect/>
        </a:stretch>
      </xdr:blipFill>
      <xdr:spPr bwMode="auto">
        <a:xfrm>
          <a:off x="11026140" y="297180"/>
          <a:ext cx="861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45720</xdr:colOff>
      <xdr:row>1</xdr:row>
      <xdr:rowOff>114300</xdr:rowOff>
    </xdr:from>
    <xdr:to>
      <xdr:col>17</xdr:col>
      <xdr:colOff>853440</xdr:colOff>
      <xdr:row>1</xdr:row>
      <xdr:rowOff>114300</xdr:rowOff>
    </xdr:to>
    <xdr:pic>
      <xdr:nvPicPr>
        <xdr:cNvPr id="5" name="6 Imagen">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6684" t="27953" r="20084" b="33714"/>
        <a:stretch>
          <a:fillRect/>
        </a:stretch>
      </xdr:blipFill>
      <xdr:spPr bwMode="auto">
        <a:xfrm>
          <a:off x="11026140" y="297180"/>
          <a:ext cx="8534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53340</xdr:colOff>
      <xdr:row>1</xdr:row>
      <xdr:rowOff>68580</xdr:rowOff>
    </xdr:from>
    <xdr:to>
      <xdr:col>2</xdr:col>
      <xdr:colOff>76200</xdr:colOff>
      <xdr:row>4</xdr:row>
      <xdr:rowOff>51163</xdr:rowOff>
    </xdr:to>
    <xdr:pic>
      <xdr:nvPicPr>
        <xdr:cNvPr id="6" name="Imagen 1" descr="Silao">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340" y="253637"/>
          <a:ext cx="708660" cy="733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160020</xdr:colOff>
      <xdr:row>1</xdr:row>
      <xdr:rowOff>220980</xdr:rowOff>
    </xdr:from>
    <xdr:to>
      <xdr:col>17</xdr:col>
      <xdr:colOff>838200</xdr:colOff>
      <xdr:row>1</xdr:row>
      <xdr:rowOff>220980</xdr:rowOff>
    </xdr:to>
    <xdr:pic>
      <xdr:nvPicPr>
        <xdr:cNvPr id="7" name="6 Imagen">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6684" t="27953" r="20084" b="33714"/>
        <a:stretch>
          <a:fillRect/>
        </a:stretch>
      </xdr:blipFill>
      <xdr:spPr bwMode="auto">
        <a:xfrm>
          <a:off x="6576060" y="403860"/>
          <a:ext cx="838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45720</xdr:colOff>
      <xdr:row>1</xdr:row>
      <xdr:rowOff>114300</xdr:rowOff>
    </xdr:from>
    <xdr:to>
      <xdr:col>17</xdr:col>
      <xdr:colOff>853440</xdr:colOff>
      <xdr:row>1</xdr:row>
      <xdr:rowOff>114300</xdr:rowOff>
    </xdr:to>
    <xdr:pic>
      <xdr:nvPicPr>
        <xdr:cNvPr id="8" name="6 Imagen">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6684" t="27953" r="20084" b="33714"/>
        <a:stretch>
          <a:fillRect/>
        </a:stretch>
      </xdr:blipFill>
      <xdr:spPr bwMode="auto">
        <a:xfrm>
          <a:off x="11026140" y="297180"/>
          <a:ext cx="8534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45720</xdr:colOff>
      <xdr:row>1</xdr:row>
      <xdr:rowOff>114300</xdr:rowOff>
    </xdr:from>
    <xdr:to>
      <xdr:col>17</xdr:col>
      <xdr:colOff>861060</xdr:colOff>
      <xdr:row>1</xdr:row>
      <xdr:rowOff>114300</xdr:rowOff>
    </xdr:to>
    <xdr:pic>
      <xdr:nvPicPr>
        <xdr:cNvPr id="9" name="6 Imagen">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6684" t="27953" r="20084" b="33714"/>
        <a:stretch>
          <a:fillRect/>
        </a:stretch>
      </xdr:blipFill>
      <xdr:spPr bwMode="auto">
        <a:xfrm>
          <a:off x="11026140" y="297180"/>
          <a:ext cx="861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45720</xdr:colOff>
      <xdr:row>1</xdr:row>
      <xdr:rowOff>114300</xdr:rowOff>
    </xdr:from>
    <xdr:to>
      <xdr:col>17</xdr:col>
      <xdr:colOff>899160</xdr:colOff>
      <xdr:row>1</xdr:row>
      <xdr:rowOff>114300</xdr:rowOff>
    </xdr:to>
    <xdr:pic>
      <xdr:nvPicPr>
        <xdr:cNvPr id="10" name="6 Imagen">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6684" t="27953" r="20084" b="33714"/>
        <a:stretch>
          <a:fillRect/>
        </a:stretch>
      </xdr:blipFill>
      <xdr:spPr bwMode="auto">
        <a:xfrm>
          <a:off x="11026140" y="297180"/>
          <a:ext cx="8534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45720</xdr:colOff>
      <xdr:row>1</xdr:row>
      <xdr:rowOff>114300</xdr:rowOff>
    </xdr:from>
    <xdr:to>
      <xdr:col>18</xdr:col>
      <xdr:colOff>899160</xdr:colOff>
      <xdr:row>1</xdr:row>
      <xdr:rowOff>114300</xdr:rowOff>
    </xdr:to>
    <xdr:pic>
      <xdr:nvPicPr>
        <xdr:cNvPr id="11" name="6 Imagen">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6684" t="27953" r="20084" b="33714"/>
        <a:stretch>
          <a:fillRect/>
        </a:stretch>
      </xdr:blipFill>
      <xdr:spPr bwMode="auto">
        <a:xfrm>
          <a:off x="11026140" y="297180"/>
          <a:ext cx="8534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45720</xdr:colOff>
      <xdr:row>1</xdr:row>
      <xdr:rowOff>114300</xdr:rowOff>
    </xdr:from>
    <xdr:to>
      <xdr:col>19</xdr:col>
      <xdr:colOff>914400</xdr:colOff>
      <xdr:row>1</xdr:row>
      <xdr:rowOff>114300</xdr:rowOff>
    </xdr:to>
    <xdr:pic>
      <xdr:nvPicPr>
        <xdr:cNvPr id="12" name="6 Imagen">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6684" t="27953" r="20084" b="33714"/>
        <a:stretch>
          <a:fillRect/>
        </a:stretch>
      </xdr:blipFill>
      <xdr:spPr bwMode="auto">
        <a:xfrm>
          <a:off x="11026140" y="297180"/>
          <a:ext cx="8686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45720</xdr:colOff>
      <xdr:row>1</xdr:row>
      <xdr:rowOff>114300</xdr:rowOff>
    </xdr:from>
    <xdr:to>
      <xdr:col>20</xdr:col>
      <xdr:colOff>899160</xdr:colOff>
      <xdr:row>1</xdr:row>
      <xdr:rowOff>114300</xdr:rowOff>
    </xdr:to>
    <xdr:pic>
      <xdr:nvPicPr>
        <xdr:cNvPr id="13" name="6 Imagen">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6684" t="27953" r="20084" b="33714"/>
        <a:stretch>
          <a:fillRect/>
        </a:stretch>
      </xdr:blipFill>
      <xdr:spPr bwMode="auto">
        <a:xfrm>
          <a:off x="11026140" y="297180"/>
          <a:ext cx="8534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200026</xdr:colOff>
      <xdr:row>1</xdr:row>
      <xdr:rowOff>123825</xdr:rowOff>
    </xdr:from>
    <xdr:to>
      <xdr:col>20</xdr:col>
      <xdr:colOff>1093470</xdr:colOff>
      <xdr:row>3</xdr:row>
      <xdr:rowOff>184785</xdr:rowOff>
    </xdr:to>
    <xdr:pic>
      <xdr:nvPicPr>
        <xdr:cNvPr id="14" name="4 Imagen" descr="C:\Users\NOEMI\Desktop\ADMON 2015-2018\hoja membretada-01.png">
          <a:extLst>
            <a:ext uri="{FF2B5EF4-FFF2-40B4-BE49-F238E27FC236}">
              <a16:creationId xmlns:a16="http://schemas.microsoft.com/office/drawing/2014/main" id="{28112558-3C4E-4970-A698-3FCA6691487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41299" t="1665" r="41347" b="80952"/>
        <a:stretch>
          <a:fillRect/>
        </a:stretch>
      </xdr:blipFill>
      <xdr:spPr bwMode="auto">
        <a:xfrm>
          <a:off x="9810751" y="304800"/>
          <a:ext cx="893444" cy="556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38100</xdr:colOff>
      <xdr:row>1</xdr:row>
      <xdr:rowOff>160020</xdr:rowOff>
    </xdr:from>
    <xdr:to>
      <xdr:col>2</xdr:col>
      <xdr:colOff>400050</xdr:colOff>
      <xdr:row>3</xdr:row>
      <xdr:rowOff>159913</xdr:rowOff>
    </xdr:to>
    <xdr:pic>
      <xdr:nvPicPr>
        <xdr:cNvPr id="2" name="Imagen 1" descr="Silao">
          <a:extLst>
            <a:ext uri="{FF2B5EF4-FFF2-40B4-BE49-F238E27FC236}">
              <a16:creationId xmlns:a16="http://schemas.microsoft.com/office/drawing/2014/main" id="{21D5F14F-51FA-4E76-A43E-18F6F224E53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8160" y="342900"/>
          <a:ext cx="811530" cy="495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704850</xdr:colOff>
      <xdr:row>0</xdr:row>
      <xdr:rowOff>133350</xdr:rowOff>
    </xdr:from>
    <xdr:to>
      <xdr:col>19</xdr:col>
      <xdr:colOff>807720</xdr:colOff>
      <xdr:row>3</xdr:row>
      <xdr:rowOff>60960</xdr:rowOff>
    </xdr:to>
    <xdr:pic>
      <xdr:nvPicPr>
        <xdr:cNvPr id="3" name="4 Imagen" descr="C:\Users\NOEMI\Desktop\ADMON 2015-2018\hoja membretada-01.png">
          <a:extLst>
            <a:ext uri="{FF2B5EF4-FFF2-40B4-BE49-F238E27FC236}">
              <a16:creationId xmlns:a16="http://schemas.microsoft.com/office/drawing/2014/main" id="{825873F4-355E-4D9A-8FE8-D67985806F2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41299" t="1665" r="41347" b="80952"/>
        <a:stretch>
          <a:fillRect/>
        </a:stretch>
      </xdr:blipFill>
      <xdr:spPr bwMode="auto">
        <a:xfrm>
          <a:off x="9820275" y="133350"/>
          <a:ext cx="960120" cy="603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9"/>
  <sheetViews>
    <sheetView topLeftCell="A8" zoomScale="88" zoomScaleNormal="80" workbookViewId="0">
      <selection activeCell="AA42" sqref="AA42"/>
    </sheetView>
  </sheetViews>
  <sheetFormatPr baseColWidth="10" defaultRowHeight="14.4" x14ac:dyDescent="0.3"/>
  <cols>
    <col min="1" max="1" width="8.88671875" customWidth="1"/>
    <col min="2" max="3" width="8.6640625" bestFit="1" customWidth="1"/>
    <col min="4" max="4" width="5.33203125" bestFit="1" customWidth="1"/>
    <col min="6" max="7" width="9.5546875" customWidth="1"/>
    <col min="8" max="8" width="10.6640625" customWidth="1"/>
    <col min="9" max="9" width="11" customWidth="1"/>
    <col min="10" max="10" width="39.33203125" customWidth="1"/>
    <col min="11" max="11" width="48.6640625" bestFit="1" customWidth="1"/>
    <col min="12" max="12" width="18.109375" customWidth="1"/>
    <col min="13" max="13" width="16.6640625" style="35" hidden="1" customWidth="1"/>
    <col min="14" max="14" width="16.33203125" hidden="1" customWidth="1"/>
    <col min="15" max="15" width="19" hidden="1" customWidth="1"/>
    <col min="16" max="16" width="13.6640625" hidden="1" customWidth="1"/>
    <col min="17" max="17" width="13.5546875" hidden="1" customWidth="1"/>
    <col min="18" max="18" width="18.6640625" hidden="1" customWidth="1"/>
    <col min="19" max="19" width="15.109375" hidden="1" customWidth="1"/>
    <col min="20" max="20" width="13.6640625" hidden="1" customWidth="1"/>
    <col min="21" max="21" width="19.109375" hidden="1" customWidth="1"/>
    <col min="22" max="22" width="14.88671875" hidden="1" customWidth="1"/>
    <col min="23" max="23" width="15.109375" hidden="1" customWidth="1"/>
    <col min="24" max="24" width="19.109375" hidden="1" customWidth="1"/>
    <col min="25" max="25" width="4.109375" customWidth="1"/>
    <col min="26" max="26" width="2.44140625" style="116" customWidth="1"/>
    <col min="27" max="28" width="16" customWidth="1"/>
    <col min="29" max="29" width="10.33203125" style="111" customWidth="1"/>
    <col min="30" max="30" width="15.109375" style="103" customWidth="1"/>
    <col min="31" max="31" width="14" style="103" bestFit="1" customWidth="1"/>
    <col min="32" max="32" width="14.109375" style="101" bestFit="1" customWidth="1"/>
    <col min="33" max="33" width="13.6640625" bestFit="1" customWidth="1"/>
  </cols>
  <sheetData>
    <row r="1" spans="1:33" ht="17.399999999999999" customHeight="1" x14ac:dyDescent="0.35">
      <c r="P1" s="146"/>
      <c r="Q1" s="147"/>
      <c r="R1" s="148"/>
      <c r="S1" s="5"/>
      <c r="T1" s="5"/>
      <c r="U1" s="5"/>
      <c r="V1" s="239"/>
      <c r="W1" s="239"/>
      <c r="X1" s="239"/>
    </row>
    <row r="2" spans="1:33" ht="19.2" x14ac:dyDescent="0.35">
      <c r="A2" s="4" t="s">
        <v>348</v>
      </c>
      <c r="B2" s="5"/>
      <c r="C2" s="5"/>
      <c r="D2" s="5"/>
      <c r="E2" s="5"/>
      <c r="F2" s="5"/>
      <c r="G2" s="5"/>
      <c r="H2" s="5"/>
      <c r="I2" s="5"/>
      <c r="J2" s="5"/>
      <c r="K2" s="5"/>
      <c r="L2" s="30"/>
      <c r="M2" s="37" t="s">
        <v>126</v>
      </c>
      <c r="N2" s="38"/>
      <c r="O2" s="30" t="s">
        <v>124</v>
      </c>
      <c r="P2" s="149"/>
      <c r="Q2" s="30"/>
      <c r="R2" s="150"/>
      <c r="S2" s="5"/>
      <c r="T2" s="5"/>
      <c r="U2" s="5"/>
      <c r="V2" s="239"/>
      <c r="W2" s="239"/>
      <c r="X2" s="239"/>
      <c r="Y2" t="s">
        <v>124</v>
      </c>
      <c r="AC2" s="116"/>
    </row>
    <row r="3" spans="1:33" ht="19.8" x14ac:dyDescent="0.4">
      <c r="A3" s="6"/>
      <c r="B3" s="6" t="s">
        <v>347</v>
      </c>
      <c r="C3" s="6"/>
      <c r="D3" s="6"/>
      <c r="E3" s="7"/>
      <c r="F3" s="7"/>
      <c r="G3" s="7"/>
      <c r="H3" s="7"/>
      <c r="I3" s="7"/>
      <c r="J3" s="7"/>
      <c r="K3" s="7"/>
      <c r="L3" s="30"/>
      <c r="M3" s="37"/>
      <c r="N3" s="38"/>
      <c r="O3" s="30"/>
      <c r="P3" s="30"/>
      <c r="Q3" s="30"/>
      <c r="R3" s="30"/>
      <c r="S3" s="5"/>
      <c r="T3" s="5"/>
      <c r="U3" s="5"/>
      <c r="V3" s="239"/>
      <c r="W3" s="239"/>
      <c r="X3" s="239"/>
      <c r="Y3" t="s">
        <v>124</v>
      </c>
      <c r="AC3" s="116"/>
      <c r="AF3" s="103"/>
    </row>
    <row r="4" spans="1:33" ht="16.95" customHeight="1" x14ac:dyDescent="0.35">
      <c r="A4" s="5"/>
      <c r="B4" s="5"/>
      <c r="C4" s="5"/>
      <c r="D4" s="155" t="s">
        <v>349</v>
      </c>
      <c r="E4" s="5"/>
      <c r="F4" s="5"/>
      <c r="G4" s="5"/>
      <c r="H4" s="5"/>
      <c r="I4" s="5"/>
      <c r="J4" s="155"/>
      <c r="K4" s="291"/>
      <c r="L4" s="31"/>
      <c r="M4" s="39"/>
      <c r="N4" s="40"/>
      <c r="O4" s="31"/>
      <c r="P4" s="31"/>
      <c r="Q4" s="31"/>
      <c r="R4" s="5"/>
      <c r="S4" s="5"/>
      <c r="T4" s="5"/>
      <c r="U4" s="5"/>
      <c r="V4" s="239"/>
      <c r="W4" s="239"/>
      <c r="X4" s="239"/>
      <c r="Y4" t="s">
        <v>124</v>
      </c>
      <c r="AC4" s="116"/>
      <c r="AF4" s="103"/>
    </row>
    <row r="5" spans="1:33" ht="6" customHeight="1" thickBot="1" x14ac:dyDescent="0.35">
      <c r="L5" s="31" t="s">
        <v>124</v>
      </c>
      <c r="M5" s="39" t="s">
        <v>126</v>
      </c>
      <c r="N5" s="40"/>
      <c r="O5" s="31" t="s">
        <v>132</v>
      </c>
      <c r="P5" s="31"/>
      <c r="Q5" s="31"/>
      <c r="R5" s="31"/>
      <c r="S5" s="112"/>
      <c r="T5" s="112"/>
      <c r="U5" s="112"/>
      <c r="V5" s="112"/>
      <c r="W5" s="112"/>
      <c r="X5" s="112"/>
      <c r="Y5" t="s">
        <v>124</v>
      </c>
      <c r="AC5" s="116"/>
      <c r="AD5" s="140"/>
    </row>
    <row r="6" spans="1:33" ht="27.6" customHeight="1" thickBot="1" x14ac:dyDescent="0.35">
      <c r="A6" s="28" t="s">
        <v>117</v>
      </c>
      <c r="B6" s="29" t="s">
        <v>118</v>
      </c>
      <c r="C6" s="29" t="s">
        <v>119</v>
      </c>
      <c r="D6" s="29" t="s">
        <v>120</v>
      </c>
      <c r="E6" s="268" t="s">
        <v>352</v>
      </c>
      <c r="F6" s="268" t="s">
        <v>353</v>
      </c>
      <c r="G6" s="289" t="s">
        <v>354</v>
      </c>
      <c r="H6" s="289" t="s">
        <v>355</v>
      </c>
      <c r="I6" s="289" t="s">
        <v>356</v>
      </c>
      <c r="J6" s="29" t="s">
        <v>0</v>
      </c>
      <c r="K6" s="292"/>
      <c r="L6" s="34" t="s">
        <v>125</v>
      </c>
      <c r="M6" s="41" t="s">
        <v>130</v>
      </c>
      <c r="N6" s="41" t="s">
        <v>131</v>
      </c>
      <c r="O6" s="41" t="s">
        <v>222</v>
      </c>
      <c r="P6" s="41" t="s">
        <v>130</v>
      </c>
      <c r="Q6" s="41" t="s">
        <v>131</v>
      </c>
      <c r="R6" s="41" t="s">
        <v>223</v>
      </c>
      <c r="S6" s="41" t="s">
        <v>130</v>
      </c>
      <c r="T6" s="41" t="s">
        <v>131</v>
      </c>
      <c r="U6" s="41" t="s">
        <v>236</v>
      </c>
      <c r="V6" s="41" t="s">
        <v>130</v>
      </c>
      <c r="W6" s="41" t="s">
        <v>131</v>
      </c>
      <c r="X6" s="41" t="s">
        <v>332</v>
      </c>
      <c r="Y6" t="s">
        <v>124</v>
      </c>
      <c r="AC6" s="116"/>
      <c r="AD6" s="141"/>
      <c r="AE6" s="141"/>
      <c r="AF6" s="103"/>
      <c r="AG6" s="141"/>
    </row>
    <row r="7" spans="1:33" x14ac:dyDescent="0.3">
      <c r="A7" s="26"/>
      <c r="B7" s="26"/>
      <c r="C7" s="26"/>
      <c r="D7" s="26"/>
      <c r="E7" s="27"/>
      <c r="F7" s="42"/>
      <c r="G7" s="42"/>
      <c r="H7" s="42"/>
      <c r="I7" s="42"/>
      <c r="J7" s="42" t="s">
        <v>1</v>
      </c>
      <c r="K7" s="42" t="s">
        <v>1</v>
      </c>
      <c r="L7" s="113">
        <f t="shared" ref="L7:X7" si="0">+L8+L27+L30+L81+L120+L134</f>
        <v>488967938.39380002</v>
      </c>
      <c r="M7" s="113">
        <f t="shared" si="0"/>
        <v>0</v>
      </c>
      <c r="N7" s="113">
        <f t="shared" si="0"/>
        <v>0</v>
      </c>
      <c r="O7" s="113">
        <f t="shared" si="0"/>
        <v>302422062.39380002</v>
      </c>
      <c r="P7" s="113">
        <f t="shared" si="0"/>
        <v>0</v>
      </c>
      <c r="Q7" s="113">
        <f t="shared" si="0"/>
        <v>0</v>
      </c>
      <c r="R7" s="113">
        <f t="shared" si="0"/>
        <v>302422062.39380002</v>
      </c>
      <c r="S7" s="113">
        <f t="shared" si="0"/>
        <v>0</v>
      </c>
      <c r="T7" s="113">
        <f t="shared" si="0"/>
        <v>0</v>
      </c>
      <c r="U7" s="113">
        <f t="shared" si="0"/>
        <v>302422062.39380002</v>
      </c>
      <c r="V7" s="113">
        <f t="shared" si="0"/>
        <v>0</v>
      </c>
      <c r="W7" s="113">
        <f t="shared" si="0"/>
        <v>0</v>
      </c>
      <c r="X7" s="113">
        <f t="shared" si="0"/>
        <v>302422062.39380002</v>
      </c>
      <c r="Y7" t="s">
        <v>124</v>
      </c>
      <c r="AA7" s="294"/>
      <c r="AB7" s="294"/>
      <c r="AC7" s="258"/>
      <c r="AD7" s="259"/>
      <c r="AE7" s="141"/>
      <c r="AF7" s="142"/>
      <c r="AG7" s="143"/>
    </row>
    <row r="8" spans="1:33" x14ac:dyDescent="0.3">
      <c r="A8" s="13"/>
      <c r="B8" s="13"/>
      <c r="C8" s="13"/>
      <c r="D8" s="13"/>
      <c r="E8" s="14"/>
      <c r="F8" s="15">
        <v>10</v>
      </c>
      <c r="G8" s="15"/>
      <c r="H8" s="15"/>
      <c r="I8" s="15"/>
      <c r="J8" s="15" t="s">
        <v>2</v>
      </c>
      <c r="K8" s="15" t="s">
        <v>2</v>
      </c>
      <c r="L8" s="12">
        <f t="shared" ref="L8:R8" si="1">L9+L15+L21+L23</f>
        <v>93792921.393800005</v>
      </c>
      <c r="M8" s="12">
        <f t="shared" si="1"/>
        <v>0</v>
      </c>
      <c r="N8" s="12">
        <f t="shared" si="1"/>
        <v>0</v>
      </c>
      <c r="O8" s="12">
        <f t="shared" si="1"/>
        <v>93792921.393800005</v>
      </c>
      <c r="P8" s="12">
        <f t="shared" si="1"/>
        <v>0</v>
      </c>
      <c r="Q8" s="12">
        <f t="shared" si="1"/>
        <v>0</v>
      </c>
      <c r="R8" s="12">
        <f t="shared" si="1"/>
        <v>93792921.393800005</v>
      </c>
      <c r="S8" s="12">
        <f t="shared" ref="S8:X8" si="2">S9+S15+S21+S23</f>
        <v>0</v>
      </c>
      <c r="T8" s="12">
        <f t="shared" si="2"/>
        <v>0</v>
      </c>
      <c r="U8" s="12">
        <f t="shared" si="2"/>
        <v>93792921.393800005</v>
      </c>
      <c r="V8" s="12">
        <f t="shared" si="2"/>
        <v>0</v>
      </c>
      <c r="W8" s="12">
        <f t="shared" si="2"/>
        <v>0</v>
      </c>
      <c r="X8" s="12">
        <f t="shared" si="2"/>
        <v>93792921.393800005</v>
      </c>
      <c r="Y8" t="s">
        <v>124</v>
      </c>
      <c r="AA8" s="295"/>
      <c r="AB8" s="296"/>
      <c r="AC8" s="258"/>
      <c r="AD8" s="260"/>
      <c r="AE8" s="140"/>
      <c r="AF8" s="142"/>
      <c r="AG8" s="143"/>
    </row>
    <row r="9" spans="1:33" x14ac:dyDescent="0.3">
      <c r="A9" s="13"/>
      <c r="B9" s="13"/>
      <c r="C9" s="13"/>
      <c r="D9" s="13"/>
      <c r="E9" s="16"/>
      <c r="F9" s="17">
        <v>12</v>
      </c>
      <c r="G9" s="17"/>
      <c r="H9" s="17"/>
      <c r="I9" s="17"/>
      <c r="J9" s="17" t="s">
        <v>3</v>
      </c>
      <c r="K9" s="17" t="s">
        <v>3</v>
      </c>
      <c r="L9" s="9">
        <f t="shared" ref="L9:R9" si="3">SUM(L10:L14)</f>
        <v>89496920.363800004</v>
      </c>
      <c r="M9" s="9">
        <f t="shared" si="3"/>
        <v>0</v>
      </c>
      <c r="N9" s="9">
        <f t="shared" si="3"/>
        <v>0</v>
      </c>
      <c r="O9" s="9">
        <f t="shared" si="3"/>
        <v>89496920.363800004</v>
      </c>
      <c r="P9" s="9">
        <f t="shared" si="3"/>
        <v>0</v>
      </c>
      <c r="Q9" s="9">
        <f t="shared" si="3"/>
        <v>0</v>
      </c>
      <c r="R9" s="9">
        <f t="shared" si="3"/>
        <v>89496920.363800004</v>
      </c>
      <c r="S9" s="9">
        <f t="shared" ref="S9:X9" si="4">SUM(S10:S14)</f>
        <v>0</v>
      </c>
      <c r="T9" s="9">
        <f t="shared" si="4"/>
        <v>0</v>
      </c>
      <c r="U9" s="9">
        <f t="shared" si="4"/>
        <v>89496920.363800004</v>
      </c>
      <c r="V9" s="9">
        <f t="shared" si="4"/>
        <v>0</v>
      </c>
      <c r="W9" s="9">
        <f t="shared" si="4"/>
        <v>0</v>
      </c>
      <c r="X9" s="9">
        <f t="shared" si="4"/>
        <v>89496920.363800004</v>
      </c>
      <c r="Y9" t="s">
        <v>124</v>
      </c>
      <c r="AA9" s="297"/>
      <c r="AB9" s="297"/>
      <c r="AC9" s="258"/>
      <c r="AD9" s="259"/>
      <c r="AE9" s="141"/>
      <c r="AF9" s="103"/>
      <c r="AG9" s="101"/>
    </row>
    <row r="10" spans="1:33" x14ac:dyDescent="0.3">
      <c r="A10" s="13">
        <v>1100118</v>
      </c>
      <c r="B10" s="13">
        <v>1100118</v>
      </c>
      <c r="C10" s="13">
        <v>1100118</v>
      </c>
      <c r="D10" s="13" t="s">
        <v>121</v>
      </c>
      <c r="E10" s="269">
        <v>411200101</v>
      </c>
      <c r="F10" s="270">
        <v>120101</v>
      </c>
      <c r="G10" s="271">
        <v>1201</v>
      </c>
      <c r="H10" s="285">
        <v>411212011</v>
      </c>
      <c r="I10" s="285">
        <v>120101</v>
      </c>
      <c r="J10" s="14" t="s">
        <v>4</v>
      </c>
      <c r="K10" s="14" t="s">
        <v>4</v>
      </c>
      <c r="L10" s="32">
        <v>61565128.57</v>
      </c>
      <c r="M10" s="43">
        <v>0</v>
      </c>
      <c r="N10" s="32"/>
      <c r="O10" s="32">
        <f>+L10+M10-N10</f>
        <v>61565128.57</v>
      </c>
      <c r="P10" s="43">
        <v>0</v>
      </c>
      <c r="Q10" s="32">
        <v>0</v>
      </c>
      <c r="R10" s="32">
        <f>+O10+P10-Q10</f>
        <v>61565128.57</v>
      </c>
      <c r="S10" s="43">
        <v>0</v>
      </c>
      <c r="T10" s="32">
        <v>0</v>
      </c>
      <c r="U10" s="32">
        <f>+R10+S10-T10</f>
        <v>61565128.57</v>
      </c>
      <c r="V10" s="43">
        <v>0</v>
      </c>
      <c r="W10" s="32">
        <v>0</v>
      </c>
      <c r="X10" s="32">
        <f>+U10+V10-W10</f>
        <v>61565128.57</v>
      </c>
      <c r="Y10" t="s">
        <v>124</v>
      </c>
      <c r="AA10" s="294"/>
      <c r="AB10" s="294"/>
      <c r="AC10" s="258"/>
      <c r="AD10" s="262"/>
      <c r="AF10" s="103"/>
      <c r="AG10" s="101"/>
    </row>
    <row r="11" spans="1:33" x14ac:dyDescent="0.3">
      <c r="A11" s="13">
        <v>1100118</v>
      </c>
      <c r="B11" s="13">
        <v>1100118</v>
      </c>
      <c r="C11" s="13">
        <v>1100118</v>
      </c>
      <c r="D11" s="13" t="s">
        <v>121</v>
      </c>
      <c r="E11" s="269">
        <v>411200102</v>
      </c>
      <c r="F11" s="270">
        <v>120102</v>
      </c>
      <c r="G11" s="271">
        <v>1201</v>
      </c>
      <c r="H11" s="285">
        <v>411212012</v>
      </c>
      <c r="I11" s="285">
        <v>120102</v>
      </c>
      <c r="J11" s="14" t="s">
        <v>5</v>
      </c>
      <c r="K11" s="14" t="s">
        <v>5</v>
      </c>
      <c r="L11" s="32">
        <v>6147291.7938000001</v>
      </c>
      <c r="M11" s="32">
        <v>0</v>
      </c>
      <c r="N11" s="32"/>
      <c r="O11" s="32">
        <f>+L11+M11-N11</f>
        <v>6147291.7938000001</v>
      </c>
      <c r="P11" s="32">
        <v>0</v>
      </c>
      <c r="Q11" s="32">
        <v>0</v>
      </c>
      <c r="R11" s="32">
        <f>+O11+P11-Q11</f>
        <v>6147291.7938000001</v>
      </c>
      <c r="S11" s="32">
        <v>0</v>
      </c>
      <c r="T11" s="32">
        <v>0</v>
      </c>
      <c r="U11" s="32">
        <f>+R11+S11-T11</f>
        <v>6147291.7938000001</v>
      </c>
      <c r="V11" s="32">
        <v>0</v>
      </c>
      <c r="W11" s="32">
        <v>0</v>
      </c>
      <c r="X11" s="32">
        <f>+U11+V11-W11</f>
        <v>6147291.7938000001</v>
      </c>
      <c r="Y11" t="s">
        <v>124</v>
      </c>
      <c r="AA11" s="263"/>
      <c r="AB11" s="263"/>
      <c r="AC11" s="258"/>
      <c r="AD11" s="262"/>
      <c r="AF11" s="103"/>
      <c r="AG11" s="101"/>
    </row>
    <row r="12" spans="1:33" x14ac:dyDescent="0.3">
      <c r="A12" s="13">
        <v>1100118</v>
      </c>
      <c r="B12" s="13">
        <v>1100118</v>
      </c>
      <c r="C12" s="13">
        <v>1100118</v>
      </c>
      <c r="D12" s="13" t="s">
        <v>121</v>
      </c>
      <c r="E12" s="269">
        <v>411200103</v>
      </c>
      <c r="F12" s="270">
        <v>120103</v>
      </c>
      <c r="G12" s="271">
        <v>1202</v>
      </c>
      <c r="H12" s="285">
        <v>411212021</v>
      </c>
      <c r="I12" s="285">
        <v>120201</v>
      </c>
      <c r="J12" s="14" t="s">
        <v>6</v>
      </c>
      <c r="K12" s="14" t="s">
        <v>6</v>
      </c>
      <c r="L12" s="32">
        <v>14420000</v>
      </c>
      <c r="M12" s="32">
        <v>0</v>
      </c>
      <c r="N12" s="32"/>
      <c r="O12" s="32">
        <f>+L12+M12-N12</f>
        <v>14420000</v>
      </c>
      <c r="P12" s="32">
        <v>0</v>
      </c>
      <c r="Q12" s="32">
        <v>0</v>
      </c>
      <c r="R12" s="32">
        <f>+O12+P12-Q12</f>
        <v>14420000</v>
      </c>
      <c r="S12" s="32">
        <v>0</v>
      </c>
      <c r="T12" s="32">
        <v>0</v>
      </c>
      <c r="U12" s="32">
        <f>+R12+S12-T12</f>
        <v>14420000</v>
      </c>
      <c r="V12" s="32">
        <v>0</v>
      </c>
      <c r="W12" s="32">
        <v>0</v>
      </c>
      <c r="X12" s="32">
        <f>+U12+V12-W12</f>
        <v>14420000</v>
      </c>
      <c r="Y12" t="s">
        <v>124</v>
      </c>
      <c r="AA12" s="256"/>
      <c r="AB12" s="256"/>
      <c r="AC12" s="258"/>
      <c r="AD12" s="262"/>
      <c r="AE12" s="101"/>
      <c r="AF12" s="103"/>
      <c r="AG12" s="101"/>
    </row>
    <row r="13" spans="1:33" x14ac:dyDescent="0.3">
      <c r="A13" s="13">
        <v>1100118</v>
      </c>
      <c r="B13" s="13">
        <v>1100118</v>
      </c>
      <c r="C13" s="13">
        <v>1100118</v>
      </c>
      <c r="D13" s="18" t="s">
        <v>122</v>
      </c>
      <c r="E13" s="269">
        <v>411200104</v>
      </c>
      <c r="F13" s="270">
        <v>120104</v>
      </c>
      <c r="G13" s="271">
        <v>1203</v>
      </c>
      <c r="H13" s="285">
        <v>411212031</v>
      </c>
      <c r="I13" s="285">
        <v>120301</v>
      </c>
      <c r="J13" s="14" t="s">
        <v>7</v>
      </c>
      <c r="K13" s="14" t="s">
        <v>7</v>
      </c>
      <c r="L13" s="32">
        <v>2523500</v>
      </c>
      <c r="M13" s="32">
        <v>0</v>
      </c>
      <c r="N13" s="32"/>
      <c r="O13" s="32">
        <f>+L13+M13-N13</f>
        <v>2523500</v>
      </c>
      <c r="P13" s="32">
        <v>0</v>
      </c>
      <c r="Q13" s="32">
        <v>0</v>
      </c>
      <c r="R13" s="32">
        <f>+O13+P13-Q13</f>
        <v>2523500</v>
      </c>
      <c r="S13" s="32">
        <v>0</v>
      </c>
      <c r="T13" s="32">
        <v>0</v>
      </c>
      <c r="U13" s="32">
        <f>+R13+S13-T13</f>
        <v>2523500</v>
      </c>
      <c r="V13" s="32">
        <v>0</v>
      </c>
      <c r="W13" s="32">
        <v>0</v>
      </c>
      <c r="X13" s="32">
        <f>+U13+V13-W13</f>
        <v>2523500</v>
      </c>
      <c r="Y13" t="s">
        <v>124</v>
      </c>
      <c r="AA13" s="256"/>
      <c r="AB13" s="256"/>
      <c r="AC13" s="258"/>
      <c r="AD13" s="264"/>
      <c r="AE13" s="141"/>
      <c r="AG13" s="101"/>
    </row>
    <row r="14" spans="1:33" x14ac:dyDescent="0.3">
      <c r="A14" s="13">
        <v>1100118</v>
      </c>
      <c r="B14" s="13">
        <v>1100118</v>
      </c>
      <c r="C14" s="13">
        <v>1100118</v>
      </c>
      <c r="D14" s="13" t="s">
        <v>121</v>
      </c>
      <c r="E14" s="269">
        <v>411200105</v>
      </c>
      <c r="F14" s="270">
        <v>120105</v>
      </c>
      <c r="G14" s="271">
        <v>1204</v>
      </c>
      <c r="H14" s="285">
        <v>411212041</v>
      </c>
      <c r="I14" s="285">
        <v>120401</v>
      </c>
      <c r="J14" s="14" t="s">
        <v>8</v>
      </c>
      <c r="K14" s="14" t="s">
        <v>8</v>
      </c>
      <c r="L14" s="32">
        <v>4841000</v>
      </c>
      <c r="M14" s="43">
        <v>0</v>
      </c>
      <c r="N14" s="32"/>
      <c r="O14" s="32">
        <f>+L14+M14-N14</f>
        <v>4841000</v>
      </c>
      <c r="P14" s="43">
        <v>0</v>
      </c>
      <c r="Q14" s="32">
        <v>0</v>
      </c>
      <c r="R14" s="32">
        <f>+O14+P14-Q14</f>
        <v>4841000</v>
      </c>
      <c r="S14" s="43">
        <v>0</v>
      </c>
      <c r="T14" s="32">
        <v>0</v>
      </c>
      <c r="U14" s="32">
        <f>+R14+S14-T14</f>
        <v>4841000</v>
      </c>
      <c r="V14" s="43">
        <v>0</v>
      </c>
      <c r="W14" s="32">
        <v>0</v>
      </c>
      <c r="X14" s="32">
        <f>+U14+V14-W14</f>
        <v>4841000</v>
      </c>
      <c r="Y14" t="s">
        <v>124</v>
      </c>
      <c r="Z14"/>
      <c r="AA14" s="256"/>
      <c r="AB14" s="256"/>
      <c r="AC14" s="262"/>
      <c r="AD14" s="263"/>
      <c r="AE14" s="111"/>
      <c r="AF14" s="1"/>
    </row>
    <row r="15" spans="1:33" ht="29.25" customHeight="1" x14ac:dyDescent="0.3">
      <c r="A15" s="14"/>
      <c r="B15" s="14"/>
      <c r="C15" s="14"/>
      <c r="D15" s="14" t="s">
        <v>127</v>
      </c>
      <c r="E15" s="16"/>
      <c r="F15" s="17">
        <v>13</v>
      </c>
      <c r="G15" s="17"/>
      <c r="H15" s="17"/>
      <c r="I15" s="17"/>
      <c r="J15" s="19" t="s">
        <v>9</v>
      </c>
      <c r="K15" s="19" t="s">
        <v>9</v>
      </c>
      <c r="L15" s="9">
        <f t="shared" ref="L15:R15" si="5">SUM(L16:L20)</f>
        <v>1000001.03</v>
      </c>
      <c r="M15" s="9">
        <f t="shared" si="5"/>
        <v>0</v>
      </c>
      <c r="N15" s="9">
        <f t="shared" si="5"/>
        <v>0</v>
      </c>
      <c r="O15" s="9">
        <f t="shared" si="5"/>
        <v>1000001.03</v>
      </c>
      <c r="P15" s="9">
        <f t="shared" si="5"/>
        <v>0</v>
      </c>
      <c r="Q15" s="9">
        <f t="shared" si="5"/>
        <v>0</v>
      </c>
      <c r="R15" s="9">
        <f t="shared" si="5"/>
        <v>1000001.03</v>
      </c>
      <c r="S15" s="9">
        <f t="shared" ref="S15:X15" si="6">SUM(S16:S20)</f>
        <v>0</v>
      </c>
      <c r="T15" s="9">
        <f t="shared" si="6"/>
        <v>0</v>
      </c>
      <c r="U15" s="9">
        <f t="shared" si="6"/>
        <v>1000001.03</v>
      </c>
      <c r="V15" s="9">
        <f t="shared" si="6"/>
        <v>0</v>
      </c>
      <c r="W15" s="9">
        <f t="shared" si="6"/>
        <v>0</v>
      </c>
      <c r="X15" s="9">
        <f t="shared" si="6"/>
        <v>1000001.03</v>
      </c>
      <c r="Y15" t="s">
        <v>124</v>
      </c>
      <c r="AA15" s="256"/>
      <c r="AB15" s="257"/>
      <c r="AC15" s="258"/>
      <c r="AD15" s="264"/>
      <c r="AE15" s="141"/>
      <c r="AG15" s="101"/>
    </row>
    <row r="16" spans="1:33" x14ac:dyDescent="0.3">
      <c r="A16" s="13">
        <v>1100118</v>
      </c>
      <c r="B16" s="13">
        <v>1100118</v>
      </c>
      <c r="C16" s="13">
        <v>1100118</v>
      </c>
      <c r="D16" s="13" t="s">
        <v>121</v>
      </c>
      <c r="E16" s="269">
        <v>411300101</v>
      </c>
      <c r="F16" s="270">
        <v>130101</v>
      </c>
      <c r="G16" s="271">
        <v>1301</v>
      </c>
      <c r="H16" s="285">
        <v>411313010</v>
      </c>
      <c r="I16" s="285">
        <v>130100</v>
      </c>
      <c r="J16" s="14" t="s">
        <v>357</v>
      </c>
      <c r="K16" s="14" t="s">
        <v>357</v>
      </c>
      <c r="L16" s="2">
        <v>0</v>
      </c>
      <c r="M16" s="2"/>
      <c r="N16" s="2"/>
      <c r="O16" s="2">
        <f>+L16+M16-N16</f>
        <v>0</v>
      </c>
      <c r="P16" s="32">
        <v>0</v>
      </c>
      <c r="Q16" s="32">
        <v>0</v>
      </c>
      <c r="R16" s="2">
        <f>+O16+P16-Q16</f>
        <v>0</v>
      </c>
      <c r="S16" s="32">
        <v>0</v>
      </c>
      <c r="T16" s="32">
        <v>0</v>
      </c>
      <c r="U16" s="2">
        <f>+R16+S16-T16</f>
        <v>0</v>
      </c>
      <c r="V16" s="32">
        <v>0</v>
      </c>
      <c r="W16" s="32">
        <v>0</v>
      </c>
      <c r="X16" s="2">
        <f>+U16+V16-W16</f>
        <v>0</v>
      </c>
      <c r="Z16"/>
      <c r="AC16" s="101"/>
      <c r="AD16" s="111"/>
      <c r="AE16"/>
      <c r="AF16"/>
    </row>
    <row r="17" spans="1:33" x14ac:dyDescent="0.3">
      <c r="A17" s="13">
        <v>1100118</v>
      </c>
      <c r="B17" s="13">
        <v>1100118</v>
      </c>
      <c r="C17" s="13">
        <v>1100118</v>
      </c>
      <c r="D17" s="13" t="s">
        <v>121</v>
      </c>
      <c r="E17" s="269">
        <v>411300102</v>
      </c>
      <c r="F17" s="270">
        <v>130102</v>
      </c>
      <c r="G17" s="271">
        <v>1302</v>
      </c>
      <c r="H17" s="285">
        <v>411313020</v>
      </c>
      <c r="I17" s="285">
        <v>130200</v>
      </c>
      <c r="J17" s="14" t="s">
        <v>11</v>
      </c>
      <c r="K17" s="14" t="s">
        <v>11</v>
      </c>
      <c r="L17" s="32">
        <v>1000001.03</v>
      </c>
      <c r="M17" s="2"/>
      <c r="N17" s="2"/>
      <c r="O17" s="2">
        <f>+L17+M17-N17</f>
        <v>1000001.03</v>
      </c>
      <c r="P17" s="32">
        <v>0</v>
      </c>
      <c r="Q17" s="32">
        <v>0</v>
      </c>
      <c r="R17" s="2">
        <f>+O17+P17-Q17</f>
        <v>1000001.03</v>
      </c>
      <c r="S17" s="32">
        <v>0</v>
      </c>
      <c r="T17" s="32">
        <v>0</v>
      </c>
      <c r="U17" s="2">
        <f>+R17+S17-T17</f>
        <v>1000001.03</v>
      </c>
      <c r="V17" s="32">
        <v>0</v>
      </c>
      <c r="W17" s="32">
        <v>0</v>
      </c>
      <c r="X17" s="2">
        <f>+U17+V17-W17</f>
        <v>1000001.03</v>
      </c>
      <c r="Y17" t="s">
        <v>124</v>
      </c>
      <c r="Z17"/>
      <c r="AC17" s="101"/>
      <c r="AD17" s="111"/>
      <c r="AE17"/>
      <c r="AF17"/>
    </row>
    <row r="18" spans="1:33" x14ac:dyDescent="0.3">
      <c r="A18" s="13">
        <v>1100118</v>
      </c>
      <c r="B18" s="13">
        <v>1100118</v>
      </c>
      <c r="C18" s="13">
        <v>1100118</v>
      </c>
      <c r="D18" s="13" t="s">
        <v>121</v>
      </c>
      <c r="E18" s="269">
        <v>411300103</v>
      </c>
      <c r="F18" s="270">
        <v>130103</v>
      </c>
      <c r="G18" s="271">
        <v>1303</v>
      </c>
      <c r="H18" s="285">
        <v>411313030</v>
      </c>
      <c r="I18" s="285">
        <v>130300</v>
      </c>
      <c r="J18" s="14" t="s">
        <v>10</v>
      </c>
      <c r="K18" s="14" t="s">
        <v>10</v>
      </c>
      <c r="L18" s="32">
        <v>0</v>
      </c>
      <c r="M18" s="32">
        <v>0</v>
      </c>
      <c r="N18" s="32"/>
      <c r="O18" s="32">
        <f>+L18+M18-N18</f>
        <v>0</v>
      </c>
      <c r="P18" s="32">
        <v>0</v>
      </c>
      <c r="Q18" s="32">
        <v>0</v>
      </c>
      <c r="R18" s="32">
        <f>+O18+P18-Q18</f>
        <v>0</v>
      </c>
      <c r="S18" s="32">
        <v>0</v>
      </c>
      <c r="T18" s="32">
        <v>0</v>
      </c>
      <c r="U18" s="32">
        <f>+R18+S18-T18</f>
        <v>0</v>
      </c>
      <c r="V18" s="32">
        <v>0</v>
      </c>
      <c r="W18" s="32">
        <v>0</v>
      </c>
      <c r="X18" s="32">
        <f>+U18+V18-W18</f>
        <v>0</v>
      </c>
      <c r="AA18" s="265"/>
      <c r="AB18" s="256"/>
      <c r="AC18" s="258"/>
      <c r="AD18" s="264"/>
      <c r="AE18" s="141"/>
      <c r="AF18" s="103"/>
      <c r="AG18" s="101"/>
    </row>
    <row r="19" spans="1:33" x14ac:dyDescent="0.3">
      <c r="A19" s="13">
        <v>1100118</v>
      </c>
      <c r="B19" s="13">
        <v>1100118</v>
      </c>
      <c r="C19" s="13">
        <v>1100118</v>
      </c>
      <c r="D19" s="13" t="s">
        <v>121</v>
      </c>
      <c r="E19" s="269">
        <v>411300104</v>
      </c>
      <c r="F19" s="270">
        <v>130104</v>
      </c>
      <c r="G19" s="271">
        <v>1304</v>
      </c>
      <c r="H19" s="285">
        <v>411313040</v>
      </c>
      <c r="I19" s="285">
        <v>130400</v>
      </c>
      <c r="J19" s="14" t="s">
        <v>12</v>
      </c>
      <c r="K19" s="14" t="s">
        <v>12</v>
      </c>
      <c r="L19" s="2">
        <v>0</v>
      </c>
      <c r="M19" s="2"/>
      <c r="N19" s="2"/>
      <c r="O19" s="2">
        <f>+L19+M19-N19</f>
        <v>0</v>
      </c>
      <c r="P19" s="32">
        <v>0</v>
      </c>
      <c r="Q19" s="32">
        <v>0</v>
      </c>
      <c r="R19" s="2">
        <f>+O19+P19-Q19</f>
        <v>0</v>
      </c>
      <c r="S19" s="32">
        <v>0</v>
      </c>
      <c r="T19" s="32">
        <v>0</v>
      </c>
      <c r="U19" s="2">
        <f>+R19+S19-T19</f>
        <v>0</v>
      </c>
      <c r="V19" s="32">
        <v>0</v>
      </c>
      <c r="W19" s="32">
        <v>0</v>
      </c>
      <c r="X19" s="2">
        <f>+U19+V19-W19</f>
        <v>0</v>
      </c>
      <c r="Z19"/>
      <c r="AC19" s="101"/>
      <c r="AD19" s="111"/>
      <c r="AE19"/>
      <c r="AF19"/>
    </row>
    <row r="20" spans="1:33" x14ac:dyDescent="0.3">
      <c r="A20" s="13">
        <v>1100118</v>
      </c>
      <c r="B20" s="13">
        <v>1100118</v>
      </c>
      <c r="C20" s="13">
        <v>1100118</v>
      </c>
      <c r="D20" s="13" t="s">
        <v>121</v>
      </c>
      <c r="E20" s="269">
        <v>411300105</v>
      </c>
      <c r="F20" s="270">
        <v>130105</v>
      </c>
      <c r="G20" s="271">
        <v>1305</v>
      </c>
      <c r="H20" s="285">
        <v>411313050</v>
      </c>
      <c r="I20" s="285">
        <v>130500</v>
      </c>
      <c r="J20" s="14" t="s">
        <v>13</v>
      </c>
      <c r="K20" s="14" t="s">
        <v>13</v>
      </c>
      <c r="L20" s="2">
        <v>0</v>
      </c>
      <c r="M20" s="2"/>
      <c r="N20" s="2"/>
      <c r="O20" s="2">
        <f>+L20+M20-N20</f>
        <v>0</v>
      </c>
      <c r="P20" s="32">
        <v>0</v>
      </c>
      <c r="Q20" s="32">
        <v>0</v>
      </c>
      <c r="R20" s="2">
        <f>+O20+P20-Q20</f>
        <v>0</v>
      </c>
      <c r="S20" s="32">
        <v>0</v>
      </c>
      <c r="T20" s="32">
        <v>0</v>
      </c>
      <c r="U20" s="2">
        <f>+R20+S20-T20</f>
        <v>0</v>
      </c>
      <c r="V20" s="32">
        <v>0</v>
      </c>
      <c r="W20" s="32">
        <v>0</v>
      </c>
      <c r="X20" s="2">
        <f>+U20+V20-W20</f>
        <v>0</v>
      </c>
      <c r="Z20"/>
      <c r="AC20" s="101"/>
      <c r="AD20" s="111"/>
      <c r="AE20"/>
      <c r="AF20"/>
    </row>
    <row r="21" spans="1:33" x14ac:dyDescent="0.3">
      <c r="A21" s="14"/>
      <c r="B21" s="14"/>
      <c r="C21" s="14"/>
      <c r="D21" s="14"/>
      <c r="E21" s="16"/>
      <c r="F21" s="17">
        <v>16</v>
      </c>
      <c r="G21" s="272"/>
      <c r="H21" s="17"/>
      <c r="I21" s="17"/>
      <c r="J21" s="17" t="s">
        <v>14</v>
      </c>
      <c r="K21" s="17" t="s">
        <v>14</v>
      </c>
      <c r="L21" s="9">
        <f t="shared" ref="L21:X21" si="7">SUM(L22)</f>
        <v>206000</v>
      </c>
      <c r="M21" s="9">
        <f t="shared" si="7"/>
        <v>0</v>
      </c>
      <c r="N21" s="9">
        <f t="shared" si="7"/>
        <v>0</v>
      </c>
      <c r="O21" s="9">
        <f t="shared" si="7"/>
        <v>206000</v>
      </c>
      <c r="P21" s="9">
        <f t="shared" si="7"/>
        <v>0</v>
      </c>
      <c r="Q21" s="9">
        <f t="shared" si="7"/>
        <v>0</v>
      </c>
      <c r="R21" s="9">
        <f t="shared" si="7"/>
        <v>206000</v>
      </c>
      <c r="S21" s="9">
        <f t="shared" si="7"/>
        <v>0</v>
      </c>
      <c r="T21" s="9">
        <f t="shared" si="7"/>
        <v>0</v>
      </c>
      <c r="U21" s="9">
        <f t="shared" si="7"/>
        <v>206000</v>
      </c>
      <c r="V21" s="9">
        <f t="shared" si="7"/>
        <v>0</v>
      </c>
      <c r="W21" s="9">
        <f t="shared" si="7"/>
        <v>0</v>
      </c>
      <c r="X21" s="9">
        <f t="shared" si="7"/>
        <v>206000</v>
      </c>
      <c r="Y21" t="s">
        <v>124</v>
      </c>
      <c r="AA21" s="257"/>
      <c r="AB21" s="263"/>
      <c r="AC21" s="258"/>
      <c r="AD21" s="264"/>
      <c r="AE21" s="141"/>
      <c r="AF21" s="103"/>
      <c r="AG21" s="101"/>
    </row>
    <row r="22" spans="1:33" ht="18.75" customHeight="1" x14ac:dyDescent="0.3">
      <c r="A22" s="13">
        <v>1100118</v>
      </c>
      <c r="B22" s="13">
        <v>1100118</v>
      </c>
      <c r="C22" s="13">
        <v>1100118</v>
      </c>
      <c r="D22" s="13" t="s">
        <v>121</v>
      </c>
      <c r="E22" s="269">
        <v>411600101</v>
      </c>
      <c r="F22" s="270">
        <v>160101</v>
      </c>
      <c r="G22" s="271">
        <v>1601</v>
      </c>
      <c r="H22" s="285">
        <v>411616010</v>
      </c>
      <c r="I22" s="285">
        <v>160100</v>
      </c>
      <c r="J22" s="14" t="s">
        <v>15</v>
      </c>
      <c r="K22" s="14" t="s">
        <v>15</v>
      </c>
      <c r="L22" s="32">
        <v>206000</v>
      </c>
      <c r="M22" s="32">
        <v>0</v>
      </c>
      <c r="N22" s="32"/>
      <c r="O22" s="32">
        <f>+L22+M22-N22</f>
        <v>206000</v>
      </c>
      <c r="P22" s="32">
        <v>0</v>
      </c>
      <c r="Q22" s="32">
        <v>0</v>
      </c>
      <c r="R22" s="32">
        <f>+O22+P22-Q22</f>
        <v>206000</v>
      </c>
      <c r="S22" s="32">
        <v>0</v>
      </c>
      <c r="T22" s="32">
        <v>0</v>
      </c>
      <c r="U22" s="32">
        <f>+R22+S22-T22</f>
        <v>206000</v>
      </c>
      <c r="V22" s="32">
        <v>0</v>
      </c>
      <c r="W22" s="32">
        <v>0</v>
      </c>
      <c r="X22" s="32">
        <f>+U22+V22-W22</f>
        <v>206000</v>
      </c>
      <c r="Y22" t="s">
        <v>124</v>
      </c>
      <c r="AA22" s="261"/>
      <c r="AB22" s="257"/>
      <c r="AC22" s="258"/>
      <c r="AD22" s="264"/>
      <c r="AE22" s="141"/>
      <c r="AF22" s="141"/>
      <c r="AG22" s="141"/>
    </row>
    <row r="23" spans="1:33" x14ac:dyDescent="0.3">
      <c r="A23" s="14"/>
      <c r="B23" s="14"/>
      <c r="C23" s="14"/>
      <c r="D23" s="14"/>
      <c r="E23" s="16"/>
      <c r="F23" s="17">
        <v>17</v>
      </c>
      <c r="G23" s="272"/>
      <c r="H23" s="17"/>
      <c r="I23" s="17"/>
      <c r="J23" s="17" t="s">
        <v>16</v>
      </c>
      <c r="K23" s="17" t="s">
        <v>16</v>
      </c>
      <c r="L23" s="9">
        <f t="shared" ref="L23:X23" si="8">SUM(L24)</f>
        <v>3090000</v>
      </c>
      <c r="M23" s="9">
        <f t="shared" si="8"/>
        <v>0</v>
      </c>
      <c r="N23" s="9">
        <f t="shared" si="8"/>
        <v>0</v>
      </c>
      <c r="O23" s="9">
        <f t="shared" si="8"/>
        <v>3090000</v>
      </c>
      <c r="P23" s="9">
        <f t="shared" si="8"/>
        <v>0</v>
      </c>
      <c r="Q23" s="9">
        <f t="shared" si="8"/>
        <v>0</v>
      </c>
      <c r="R23" s="9">
        <f t="shared" si="8"/>
        <v>3090000</v>
      </c>
      <c r="S23" s="9">
        <f t="shared" si="8"/>
        <v>0</v>
      </c>
      <c r="T23" s="9">
        <f t="shared" si="8"/>
        <v>0</v>
      </c>
      <c r="U23" s="9">
        <f t="shared" si="8"/>
        <v>3090000</v>
      </c>
      <c r="V23" s="9">
        <f t="shared" si="8"/>
        <v>0</v>
      </c>
      <c r="W23" s="9">
        <f t="shared" si="8"/>
        <v>0</v>
      </c>
      <c r="X23" s="9">
        <f t="shared" si="8"/>
        <v>3090000</v>
      </c>
      <c r="Y23" t="s">
        <v>124</v>
      </c>
      <c r="AA23" s="1"/>
      <c r="AC23" s="116"/>
      <c r="AD23" s="101"/>
      <c r="AE23" s="140"/>
      <c r="AF23" s="103"/>
      <c r="AG23" s="101"/>
    </row>
    <row r="24" spans="1:33" x14ac:dyDescent="0.3">
      <c r="A24" s="13">
        <v>1100118</v>
      </c>
      <c r="B24" s="13">
        <v>1100118</v>
      </c>
      <c r="C24" s="13">
        <v>1100118</v>
      </c>
      <c r="D24" s="13" t="s">
        <v>121</v>
      </c>
      <c r="E24" s="269">
        <v>411700101</v>
      </c>
      <c r="F24" s="270">
        <v>170101</v>
      </c>
      <c r="G24" s="271">
        <v>1701</v>
      </c>
      <c r="H24" s="285">
        <v>411717010</v>
      </c>
      <c r="I24" s="285">
        <v>170100</v>
      </c>
      <c r="J24" s="14" t="s">
        <v>17</v>
      </c>
      <c r="K24" s="14" t="s">
        <v>17</v>
      </c>
      <c r="L24" s="32">
        <v>3090000</v>
      </c>
      <c r="M24" s="43">
        <v>0</v>
      </c>
      <c r="N24" s="32"/>
      <c r="O24" s="32">
        <f>+L24+M24-N24</f>
        <v>3090000</v>
      </c>
      <c r="P24" s="43">
        <v>0</v>
      </c>
      <c r="Q24" s="32">
        <v>0</v>
      </c>
      <c r="R24" s="32">
        <f>+O24+P24-Q24</f>
        <v>3090000</v>
      </c>
      <c r="S24" s="43">
        <v>0</v>
      </c>
      <c r="T24" s="32">
        <v>0</v>
      </c>
      <c r="U24" s="32">
        <f>+R24+S24-T24</f>
        <v>3090000</v>
      </c>
      <c r="V24" s="43">
        <v>0</v>
      </c>
      <c r="W24" s="32">
        <v>0</v>
      </c>
      <c r="X24" s="32">
        <f>+U24+V24-W24</f>
        <v>3090000</v>
      </c>
      <c r="Y24" t="s">
        <v>124</v>
      </c>
      <c r="AC24" s="116"/>
      <c r="AD24" s="140"/>
      <c r="AF24" s="141"/>
    </row>
    <row r="25" spans="1:33" x14ac:dyDescent="0.3">
      <c r="A25" s="13">
        <v>1100118</v>
      </c>
      <c r="B25" s="13">
        <v>1100118</v>
      </c>
      <c r="C25" s="13">
        <v>1100118</v>
      </c>
      <c r="D25" s="13" t="s">
        <v>121</v>
      </c>
      <c r="E25" s="269">
        <v>411700102</v>
      </c>
      <c r="F25" s="270">
        <v>170102</v>
      </c>
      <c r="G25" s="271">
        <v>1702</v>
      </c>
      <c r="H25" s="285">
        <v>411717020</v>
      </c>
      <c r="I25" s="285">
        <v>170200</v>
      </c>
      <c r="J25" s="14" t="s">
        <v>18</v>
      </c>
      <c r="K25" s="14" t="s">
        <v>18</v>
      </c>
      <c r="L25" s="290">
        <v>0</v>
      </c>
      <c r="M25" s="3"/>
      <c r="N25" s="3"/>
      <c r="O25" s="2">
        <f>+L25+M25-N25</f>
        <v>0</v>
      </c>
      <c r="P25" s="43">
        <v>0</v>
      </c>
      <c r="Q25" s="32">
        <v>0</v>
      </c>
      <c r="R25" s="2">
        <f>+O25+P25-Q25</f>
        <v>0</v>
      </c>
      <c r="S25" s="43">
        <v>0</v>
      </c>
      <c r="T25" s="32">
        <v>0</v>
      </c>
      <c r="U25" s="2">
        <f>+R25+S25-T25</f>
        <v>0</v>
      </c>
      <c r="V25" s="43">
        <v>0</v>
      </c>
      <c r="W25" s="32">
        <v>0</v>
      </c>
      <c r="X25" s="2">
        <f>+U25+V25-W25</f>
        <v>0</v>
      </c>
      <c r="Z25"/>
      <c r="AD25"/>
      <c r="AE25"/>
      <c r="AF25"/>
    </row>
    <row r="26" spans="1:33" x14ac:dyDescent="0.3">
      <c r="A26" s="13">
        <v>1100118</v>
      </c>
      <c r="B26" s="13">
        <v>1100118</v>
      </c>
      <c r="C26" s="13">
        <v>1100118</v>
      </c>
      <c r="D26" s="13" t="s">
        <v>121</v>
      </c>
      <c r="E26" s="269">
        <v>411700103</v>
      </c>
      <c r="F26" s="270">
        <v>170103</v>
      </c>
      <c r="G26" s="271">
        <v>1703</v>
      </c>
      <c r="H26" s="285">
        <v>411717030</v>
      </c>
      <c r="I26" s="285">
        <v>170300</v>
      </c>
      <c r="J26" s="14" t="s">
        <v>19</v>
      </c>
      <c r="K26" s="14" t="s">
        <v>19</v>
      </c>
      <c r="L26" s="290">
        <v>0</v>
      </c>
      <c r="M26" s="3"/>
      <c r="N26" s="3"/>
      <c r="O26" s="2">
        <f>+L26+M26-N26</f>
        <v>0</v>
      </c>
      <c r="P26" s="43">
        <v>0</v>
      </c>
      <c r="Q26" s="32">
        <v>0</v>
      </c>
      <c r="R26" s="2">
        <f>+O26+P26-Q26</f>
        <v>0</v>
      </c>
      <c r="S26" s="43">
        <v>0</v>
      </c>
      <c r="T26" s="32">
        <v>0</v>
      </c>
      <c r="U26" s="2">
        <f>+R26+S26-T26</f>
        <v>0</v>
      </c>
      <c r="V26" s="43">
        <v>0</v>
      </c>
      <c r="W26" s="32">
        <v>0</v>
      </c>
      <c r="X26" s="2">
        <f>+U26+V26-W26</f>
        <v>0</v>
      </c>
      <c r="Z26"/>
      <c r="AD26"/>
      <c r="AE26"/>
      <c r="AF26"/>
    </row>
    <row r="27" spans="1:33" x14ac:dyDescent="0.3">
      <c r="A27" s="14"/>
      <c r="B27" s="14"/>
      <c r="C27" s="14"/>
      <c r="D27" s="14"/>
      <c r="E27" s="16"/>
      <c r="F27" s="15">
        <v>30</v>
      </c>
      <c r="G27" s="273"/>
      <c r="H27" s="15"/>
      <c r="I27" s="15"/>
      <c r="J27" s="15" t="s">
        <v>20</v>
      </c>
      <c r="K27" s="15" t="s">
        <v>20</v>
      </c>
      <c r="L27" s="12">
        <f t="shared" ref="L27:X27" si="9">L28</f>
        <v>92700</v>
      </c>
      <c r="M27" s="12">
        <f t="shared" si="9"/>
        <v>0</v>
      </c>
      <c r="N27" s="12">
        <f t="shared" si="9"/>
        <v>0</v>
      </c>
      <c r="O27" s="12">
        <f t="shared" si="9"/>
        <v>92700</v>
      </c>
      <c r="P27" s="12">
        <f t="shared" si="9"/>
        <v>0</v>
      </c>
      <c r="Q27" s="12">
        <f t="shared" si="9"/>
        <v>0</v>
      </c>
      <c r="R27" s="12">
        <f t="shared" si="9"/>
        <v>92700</v>
      </c>
      <c r="S27" s="12">
        <f t="shared" si="9"/>
        <v>0</v>
      </c>
      <c r="T27" s="12">
        <f t="shared" si="9"/>
        <v>0</v>
      </c>
      <c r="U27" s="12">
        <f t="shared" si="9"/>
        <v>92700</v>
      </c>
      <c r="V27" s="12">
        <f t="shared" si="9"/>
        <v>0</v>
      </c>
      <c r="W27" s="12">
        <f t="shared" si="9"/>
        <v>0</v>
      </c>
      <c r="X27" s="12">
        <f t="shared" si="9"/>
        <v>92700</v>
      </c>
      <c r="Y27" t="s">
        <v>124</v>
      </c>
      <c r="AC27" s="116"/>
    </row>
    <row r="28" spans="1:33" x14ac:dyDescent="0.3">
      <c r="A28" s="14"/>
      <c r="B28" s="14"/>
      <c r="C28" s="14"/>
      <c r="D28" s="14"/>
      <c r="E28" s="16"/>
      <c r="F28" s="17">
        <v>31</v>
      </c>
      <c r="G28" s="272"/>
      <c r="H28" s="17"/>
      <c r="I28" s="17"/>
      <c r="J28" s="17" t="s">
        <v>21</v>
      </c>
      <c r="K28" s="17" t="s">
        <v>21</v>
      </c>
      <c r="L28" s="9">
        <f t="shared" ref="L28:X28" si="10">SUM(L29)</f>
        <v>92700</v>
      </c>
      <c r="M28" s="9">
        <f t="shared" si="10"/>
        <v>0</v>
      </c>
      <c r="N28" s="9">
        <f t="shared" si="10"/>
        <v>0</v>
      </c>
      <c r="O28" s="9">
        <f t="shared" si="10"/>
        <v>92700</v>
      </c>
      <c r="P28" s="9">
        <f t="shared" si="10"/>
        <v>0</v>
      </c>
      <c r="Q28" s="9">
        <f t="shared" si="10"/>
        <v>0</v>
      </c>
      <c r="R28" s="9">
        <f t="shared" si="10"/>
        <v>92700</v>
      </c>
      <c r="S28" s="9">
        <f t="shared" si="10"/>
        <v>0</v>
      </c>
      <c r="T28" s="9">
        <f t="shared" si="10"/>
        <v>0</v>
      </c>
      <c r="U28" s="9">
        <f t="shared" si="10"/>
        <v>92700</v>
      </c>
      <c r="V28" s="9">
        <f t="shared" si="10"/>
        <v>0</v>
      </c>
      <c r="W28" s="9">
        <f t="shared" si="10"/>
        <v>0</v>
      </c>
      <c r="X28" s="9">
        <f t="shared" si="10"/>
        <v>92700</v>
      </c>
      <c r="Y28" t="s">
        <v>124</v>
      </c>
      <c r="AC28" s="116"/>
      <c r="AD28" s="101"/>
      <c r="AE28" s="101"/>
    </row>
    <row r="29" spans="1:33" x14ac:dyDescent="0.3">
      <c r="A29" s="13">
        <v>1100118</v>
      </c>
      <c r="B29" s="13">
        <v>1100118</v>
      </c>
      <c r="C29" s="13">
        <v>1100118</v>
      </c>
      <c r="D29" s="13" t="s">
        <v>121</v>
      </c>
      <c r="E29" s="269">
        <v>413100101</v>
      </c>
      <c r="F29" s="270">
        <v>310101</v>
      </c>
      <c r="G29" s="271">
        <v>3101</v>
      </c>
      <c r="H29" s="285">
        <v>413131010</v>
      </c>
      <c r="I29" s="285">
        <v>310100</v>
      </c>
      <c r="J29" s="14" t="s">
        <v>22</v>
      </c>
      <c r="K29" s="14" t="s">
        <v>22</v>
      </c>
      <c r="L29" s="32">
        <v>92700</v>
      </c>
      <c r="M29" s="32">
        <v>0</v>
      </c>
      <c r="N29" s="32"/>
      <c r="O29" s="32">
        <f>+L29+M29-N29</f>
        <v>92700</v>
      </c>
      <c r="P29" s="32">
        <v>0</v>
      </c>
      <c r="Q29" s="32">
        <v>0</v>
      </c>
      <c r="R29" s="32">
        <f>+O29+P29-Q29</f>
        <v>92700</v>
      </c>
      <c r="S29" s="32">
        <v>0</v>
      </c>
      <c r="T29" s="32">
        <v>0</v>
      </c>
      <c r="U29" s="2">
        <f>+R29+S29-T29</f>
        <v>92700</v>
      </c>
      <c r="V29" s="32">
        <v>0</v>
      </c>
      <c r="W29" s="32">
        <v>0</v>
      </c>
      <c r="X29" s="32">
        <f>+U29+V29-W29</f>
        <v>92700</v>
      </c>
      <c r="Y29" t="s">
        <v>124</v>
      </c>
      <c r="AC29" s="116"/>
    </row>
    <row r="30" spans="1:33" x14ac:dyDescent="0.3">
      <c r="A30" s="14"/>
      <c r="B30" s="14"/>
      <c r="C30" s="14"/>
      <c r="D30" s="14"/>
      <c r="E30" s="16"/>
      <c r="F30" s="15">
        <v>40</v>
      </c>
      <c r="G30" s="273"/>
      <c r="H30" s="15"/>
      <c r="I30" s="15"/>
      <c r="J30" s="15" t="s">
        <v>23</v>
      </c>
      <c r="K30" s="15" t="s">
        <v>23</v>
      </c>
      <c r="L30" s="10">
        <f t="shared" ref="L30:X30" si="11">L31+L36+L77</f>
        <v>19093625</v>
      </c>
      <c r="M30" s="10">
        <f t="shared" si="11"/>
        <v>0</v>
      </c>
      <c r="N30" s="10">
        <f t="shared" si="11"/>
        <v>0</v>
      </c>
      <c r="O30" s="10">
        <f t="shared" si="11"/>
        <v>10606425</v>
      </c>
      <c r="P30" s="10">
        <f t="shared" si="11"/>
        <v>0</v>
      </c>
      <c r="Q30" s="10">
        <f t="shared" si="11"/>
        <v>0</v>
      </c>
      <c r="R30" s="10">
        <f t="shared" si="11"/>
        <v>10606425</v>
      </c>
      <c r="S30" s="10">
        <f t="shared" si="11"/>
        <v>0</v>
      </c>
      <c r="T30" s="10">
        <f t="shared" si="11"/>
        <v>0</v>
      </c>
      <c r="U30" s="10">
        <f t="shared" si="11"/>
        <v>10606425</v>
      </c>
      <c r="V30" s="10">
        <f t="shared" si="11"/>
        <v>0</v>
      </c>
      <c r="W30" s="10">
        <f t="shared" si="11"/>
        <v>0</v>
      </c>
      <c r="X30" s="10">
        <f t="shared" si="11"/>
        <v>10606425</v>
      </c>
      <c r="Y30" t="s">
        <v>124</v>
      </c>
      <c r="AC30" s="116"/>
    </row>
    <row r="31" spans="1:33" ht="40.200000000000003" x14ac:dyDescent="0.3">
      <c r="A31" s="14"/>
      <c r="B31" s="14"/>
      <c r="C31" s="14"/>
      <c r="D31" s="14"/>
      <c r="E31" s="16"/>
      <c r="F31" s="17">
        <v>41</v>
      </c>
      <c r="G31" s="272"/>
      <c r="H31" s="17"/>
      <c r="I31" s="17"/>
      <c r="J31" s="19" t="s">
        <v>24</v>
      </c>
      <c r="K31" s="19" t="s">
        <v>24</v>
      </c>
      <c r="L31" s="11">
        <f t="shared" ref="L31:X31" si="12">SUM(L32:L35)</f>
        <v>103000</v>
      </c>
      <c r="M31" s="11">
        <f t="shared" si="12"/>
        <v>0</v>
      </c>
      <c r="N31" s="11">
        <f t="shared" si="12"/>
        <v>0</v>
      </c>
      <c r="O31" s="11">
        <f t="shared" si="12"/>
        <v>0</v>
      </c>
      <c r="P31" s="11">
        <f t="shared" si="12"/>
        <v>0</v>
      </c>
      <c r="Q31" s="11">
        <f t="shared" si="12"/>
        <v>0</v>
      </c>
      <c r="R31" s="11">
        <f t="shared" si="12"/>
        <v>0</v>
      </c>
      <c r="S31" s="11">
        <f t="shared" si="12"/>
        <v>0</v>
      </c>
      <c r="T31" s="11">
        <f t="shared" si="12"/>
        <v>0</v>
      </c>
      <c r="U31" s="11">
        <f t="shared" si="12"/>
        <v>0</v>
      </c>
      <c r="V31" s="11">
        <f t="shared" si="12"/>
        <v>0</v>
      </c>
      <c r="W31" s="11">
        <f t="shared" si="12"/>
        <v>0</v>
      </c>
      <c r="X31" s="11">
        <f t="shared" si="12"/>
        <v>0</v>
      </c>
      <c r="Y31" t="s">
        <v>124</v>
      </c>
      <c r="AC31" s="116"/>
    </row>
    <row r="32" spans="1:33" x14ac:dyDescent="0.3">
      <c r="A32" s="13">
        <v>1100118</v>
      </c>
      <c r="B32" s="13">
        <v>1100118</v>
      </c>
      <c r="C32" s="13">
        <v>1100118</v>
      </c>
      <c r="D32" s="13" t="s">
        <v>121</v>
      </c>
      <c r="E32" s="269">
        <v>414100114</v>
      </c>
      <c r="F32" s="270">
        <v>410114</v>
      </c>
      <c r="G32" s="271">
        <v>4101</v>
      </c>
      <c r="H32" s="285">
        <v>414141101</v>
      </c>
      <c r="I32" s="285">
        <v>411101</v>
      </c>
      <c r="J32" s="20" t="s">
        <v>340</v>
      </c>
      <c r="K32" s="20" t="s">
        <v>340</v>
      </c>
      <c r="L32" s="32">
        <v>103000</v>
      </c>
      <c r="M32" s="32"/>
      <c r="N32" s="32"/>
      <c r="O32" s="32"/>
      <c r="P32" s="32"/>
      <c r="Q32" s="32"/>
      <c r="R32" s="32"/>
      <c r="S32" s="32"/>
      <c r="T32" s="32"/>
      <c r="U32" s="32"/>
      <c r="V32" s="32"/>
      <c r="W32" s="32"/>
      <c r="X32" s="32"/>
      <c r="Y32" t="s">
        <v>124</v>
      </c>
      <c r="Z32"/>
      <c r="AD32"/>
      <c r="AE32"/>
      <c r="AF32"/>
    </row>
    <row r="33" spans="1:32" x14ac:dyDescent="0.3">
      <c r="A33" s="13">
        <v>1100118</v>
      </c>
      <c r="B33" s="13">
        <v>1100118</v>
      </c>
      <c r="C33" s="13">
        <v>1100118</v>
      </c>
      <c r="D33" s="13" t="s">
        <v>121</v>
      </c>
      <c r="E33" s="269">
        <v>414100107</v>
      </c>
      <c r="F33" s="270">
        <v>410107</v>
      </c>
      <c r="G33" s="271">
        <v>4112</v>
      </c>
      <c r="H33" s="285">
        <v>414141112</v>
      </c>
      <c r="I33" s="285">
        <v>411112</v>
      </c>
      <c r="J33" s="14" t="s">
        <v>29</v>
      </c>
      <c r="K33" s="14" t="s">
        <v>29</v>
      </c>
      <c r="L33" s="2">
        <v>0</v>
      </c>
      <c r="M33" s="2"/>
      <c r="N33" s="2"/>
      <c r="O33" s="2">
        <f t="shared" ref="O33:O35" si="13">+L33+M33-N33</f>
        <v>0</v>
      </c>
      <c r="P33" s="2">
        <v>0</v>
      </c>
      <c r="Q33" s="32">
        <v>0</v>
      </c>
      <c r="R33" s="2">
        <f t="shared" ref="R33:R35" si="14">+O33+P33-Q33</f>
        <v>0</v>
      </c>
      <c r="S33" s="2">
        <v>0</v>
      </c>
      <c r="T33" s="32">
        <v>0</v>
      </c>
      <c r="U33" s="2">
        <f t="shared" ref="U33:U35" si="15">+R33+S33-T33</f>
        <v>0</v>
      </c>
      <c r="V33" s="2">
        <v>0</v>
      </c>
      <c r="W33" s="32">
        <v>0</v>
      </c>
      <c r="X33" s="2">
        <f t="shared" ref="X33:X35" si="16">+U33+V33-W33</f>
        <v>0</v>
      </c>
      <c r="Z33"/>
      <c r="AD33"/>
      <c r="AE33"/>
      <c r="AF33"/>
    </row>
    <row r="34" spans="1:32" x14ac:dyDescent="0.3">
      <c r="A34" s="13">
        <v>1100118</v>
      </c>
      <c r="B34" s="13">
        <v>1100118</v>
      </c>
      <c r="C34" s="13">
        <v>1100118</v>
      </c>
      <c r="D34" s="13" t="s">
        <v>121</v>
      </c>
      <c r="E34" s="269">
        <v>414100108</v>
      </c>
      <c r="F34" s="270">
        <v>410108</v>
      </c>
      <c r="G34" s="271">
        <v>4113</v>
      </c>
      <c r="H34" s="285">
        <v>414141113</v>
      </c>
      <c r="I34" s="285">
        <v>411113</v>
      </c>
      <c r="J34" s="14" t="s">
        <v>30</v>
      </c>
      <c r="K34" s="14"/>
      <c r="L34" s="2">
        <v>0</v>
      </c>
      <c r="M34" s="2"/>
      <c r="N34" s="2"/>
      <c r="O34" s="2">
        <f t="shared" si="13"/>
        <v>0</v>
      </c>
      <c r="P34" s="2">
        <v>0</v>
      </c>
      <c r="Q34" s="32">
        <v>0</v>
      </c>
      <c r="R34" s="2">
        <f t="shared" si="14"/>
        <v>0</v>
      </c>
      <c r="S34" s="2">
        <v>0</v>
      </c>
      <c r="T34" s="32">
        <v>0</v>
      </c>
      <c r="U34" s="2">
        <f t="shared" si="15"/>
        <v>0</v>
      </c>
      <c r="V34" s="2">
        <v>0</v>
      </c>
      <c r="W34" s="32">
        <v>0</v>
      </c>
      <c r="X34" s="2">
        <f t="shared" si="16"/>
        <v>0</v>
      </c>
      <c r="Z34"/>
      <c r="AD34"/>
      <c r="AE34"/>
      <c r="AF34"/>
    </row>
    <row r="35" spans="1:32" x14ac:dyDescent="0.3">
      <c r="A35" s="13">
        <v>1100118</v>
      </c>
      <c r="B35" s="13">
        <v>1100118</v>
      </c>
      <c r="C35" s="13">
        <v>1100118</v>
      </c>
      <c r="D35" s="13" t="s">
        <v>121</v>
      </c>
      <c r="E35" s="269">
        <v>414100110</v>
      </c>
      <c r="F35" s="270">
        <v>410110</v>
      </c>
      <c r="G35" s="271">
        <v>4114</v>
      </c>
      <c r="H35" s="285">
        <v>414141114</v>
      </c>
      <c r="I35" s="285">
        <v>411114</v>
      </c>
      <c r="J35" s="14" t="s">
        <v>32</v>
      </c>
      <c r="K35" s="14"/>
      <c r="L35" s="2">
        <v>0</v>
      </c>
      <c r="M35" s="2"/>
      <c r="N35" s="2"/>
      <c r="O35" s="2">
        <f t="shared" si="13"/>
        <v>0</v>
      </c>
      <c r="P35" s="2">
        <v>0</v>
      </c>
      <c r="Q35" s="32">
        <v>0</v>
      </c>
      <c r="R35" s="2">
        <f t="shared" si="14"/>
        <v>0</v>
      </c>
      <c r="S35" s="2">
        <v>0</v>
      </c>
      <c r="T35" s="32">
        <v>0</v>
      </c>
      <c r="U35" s="2">
        <f t="shared" si="15"/>
        <v>0</v>
      </c>
      <c r="V35" s="2">
        <v>0</v>
      </c>
      <c r="W35" s="32">
        <v>0</v>
      </c>
      <c r="X35" s="2">
        <f t="shared" si="16"/>
        <v>0</v>
      </c>
      <c r="Z35"/>
      <c r="AD35"/>
      <c r="AE35"/>
      <c r="AF35"/>
    </row>
    <row r="36" spans="1:32" x14ac:dyDescent="0.3">
      <c r="A36" s="14"/>
      <c r="B36" s="14"/>
      <c r="C36" s="14"/>
      <c r="D36" s="14"/>
      <c r="E36" s="16"/>
      <c r="F36" s="17">
        <v>43</v>
      </c>
      <c r="G36" s="272"/>
      <c r="H36" s="17"/>
      <c r="I36" s="17"/>
      <c r="J36" s="17" t="s">
        <v>36</v>
      </c>
      <c r="K36" s="17"/>
      <c r="L36" s="9">
        <f>SUM(L37:L76)</f>
        <v>18444725</v>
      </c>
      <c r="M36" s="9">
        <f>SUM(M39:M76)</f>
        <v>0</v>
      </c>
      <c r="N36" s="9">
        <f>SUM(N39:N75)</f>
        <v>0</v>
      </c>
      <c r="O36" s="9">
        <f>SUM(O39:O76)</f>
        <v>10060525</v>
      </c>
      <c r="P36" s="9">
        <f>SUM(P39:P75)</f>
        <v>0</v>
      </c>
      <c r="Q36" s="9">
        <f>SUM(Q39:Q75)</f>
        <v>0</v>
      </c>
      <c r="R36" s="9">
        <f>SUM(R39:R76)</f>
        <v>10060525</v>
      </c>
      <c r="S36" s="9">
        <f>SUM(S39:S76)</f>
        <v>0</v>
      </c>
      <c r="T36" s="9">
        <f>SUM(T39:T75)</f>
        <v>0</v>
      </c>
      <c r="U36" s="9">
        <f>SUM(U39:U76)</f>
        <v>10060525</v>
      </c>
      <c r="V36" s="9">
        <f>SUM(V39:V76)</f>
        <v>0</v>
      </c>
      <c r="W36" s="9">
        <f>SUM(W39:W75)</f>
        <v>0</v>
      </c>
      <c r="X36" s="9">
        <f>SUM(X39:X76)</f>
        <v>10060525</v>
      </c>
      <c r="Y36" t="s">
        <v>124</v>
      </c>
      <c r="AC36" s="116"/>
    </row>
    <row r="37" spans="1:32" x14ac:dyDescent="0.3">
      <c r="A37" s="13">
        <v>1100118</v>
      </c>
      <c r="B37" s="13">
        <v>1100118</v>
      </c>
      <c r="C37" s="13">
        <v>1100118</v>
      </c>
      <c r="D37" s="13" t="s">
        <v>121</v>
      </c>
      <c r="E37" s="269">
        <v>414300129</v>
      </c>
      <c r="F37" s="270">
        <v>430129</v>
      </c>
      <c r="G37" s="271">
        <v>4301</v>
      </c>
      <c r="H37" s="285">
        <v>414343201</v>
      </c>
      <c r="I37" s="285">
        <v>431201</v>
      </c>
      <c r="J37" s="20" t="s">
        <v>53</v>
      </c>
      <c r="K37" s="20" t="s">
        <v>53</v>
      </c>
      <c r="L37" s="44">
        <v>1236000</v>
      </c>
      <c r="M37" s="44">
        <v>0</v>
      </c>
      <c r="N37" s="44">
        <v>0</v>
      </c>
      <c r="O37" s="32">
        <f>+L37+M37-N37</f>
        <v>1236000</v>
      </c>
      <c r="P37" s="44">
        <v>0</v>
      </c>
      <c r="Q37" s="44">
        <v>0</v>
      </c>
      <c r="R37" s="32">
        <f>+O37+P37-Q37</f>
        <v>1236000</v>
      </c>
      <c r="S37" s="44">
        <v>0</v>
      </c>
      <c r="T37" s="44">
        <v>0</v>
      </c>
      <c r="U37" s="32">
        <f>+R37+S37-T37</f>
        <v>1236000</v>
      </c>
      <c r="V37" s="44">
        <v>0</v>
      </c>
      <c r="W37" s="44">
        <v>0</v>
      </c>
      <c r="X37" s="32">
        <f>+U37+V37-W37</f>
        <v>1236000</v>
      </c>
      <c r="Y37" t="s">
        <v>124</v>
      </c>
      <c r="Z37"/>
      <c r="AC37" s="116"/>
    </row>
    <row r="38" spans="1:32" x14ac:dyDescent="0.3">
      <c r="A38" s="13">
        <v>1100118</v>
      </c>
      <c r="B38" s="13">
        <v>1100118</v>
      </c>
      <c r="C38" s="13">
        <v>1100118</v>
      </c>
      <c r="D38" s="13" t="s">
        <v>121</v>
      </c>
      <c r="E38" s="269">
        <v>414100101</v>
      </c>
      <c r="F38" s="270">
        <v>410101</v>
      </c>
      <c r="G38" s="271">
        <v>4303</v>
      </c>
      <c r="H38" s="285">
        <v>414343301</v>
      </c>
      <c r="I38" s="285">
        <v>431301</v>
      </c>
      <c r="J38" s="14" t="s">
        <v>339</v>
      </c>
      <c r="K38" s="14" t="s">
        <v>339</v>
      </c>
      <c r="L38" s="32">
        <v>5150</v>
      </c>
      <c r="M38" s="32"/>
      <c r="N38" s="32"/>
      <c r="O38" s="32">
        <f>+L38+M38-N38</f>
        <v>5150</v>
      </c>
      <c r="P38" s="32">
        <v>0</v>
      </c>
      <c r="Q38" s="32">
        <v>0</v>
      </c>
      <c r="R38" s="32">
        <f>+O38+P38-Q38</f>
        <v>5150</v>
      </c>
      <c r="S38" s="32">
        <v>0</v>
      </c>
      <c r="T38" s="32">
        <v>0</v>
      </c>
      <c r="U38" s="32">
        <f>+R38+S38-T38</f>
        <v>5150</v>
      </c>
      <c r="V38" s="32">
        <v>0</v>
      </c>
      <c r="W38" s="32">
        <v>0</v>
      </c>
      <c r="X38" s="32">
        <f>+U38+V38-W38</f>
        <v>5150</v>
      </c>
      <c r="Y38" t="s">
        <v>124</v>
      </c>
      <c r="Z38"/>
    </row>
    <row r="39" spans="1:32" x14ac:dyDescent="0.3">
      <c r="A39" s="13">
        <v>1100118</v>
      </c>
      <c r="B39" s="13">
        <v>1100118</v>
      </c>
      <c r="C39" s="13">
        <v>1100118</v>
      </c>
      <c r="D39" s="13" t="s">
        <v>121</v>
      </c>
      <c r="E39" s="269">
        <v>414300101</v>
      </c>
      <c r="F39" s="270">
        <v>430101</v>
      </c>
      <c r="G39" s="271">
        <v>4304</v>
      </c>
      <c r="H39" s="285">
        <v>414343401</v>
      </c>
      <c r="I39" s="285">
        <v>431401</v>
      </c>
      <c r="J39" s="270" t="s">
        <v>37</v>
      </c>
      <c r="K39" s="271" t="s">
        <v>375</v>
      </c>
      <c r="L39" s="32">
        <f>20600+77250</f>
        <v>97850</v>
      </c>
      <c r="M39" s="32">
        <v>0</v>
      </c>
      <c r="N39" s="32"/>
      <c r="O39" s="32">
        <f t="shared" ref="O39:O76" si="17">+L39+M39-N39</f>
        <v>97850</v>
      </c>
      <c r="P39" s="32">
        <v>0</v>
      </c>
      <c r="Q39" s="32">
        <v>0</v>
      </c>
      <c r="R39" s="32">
        <f t="shared" ref="R39:R76" si="18">+O39+P39-Q39</f>
        <v>97850</v>
      </c>
      <c r="S39" s="32">
        <v>0</v>
      </c>
      <c r="T39" s="32">
        <v>0</v>
      </c>
      <c r="U39" s="32">
        <f t="shared" ref="U39:U76" si="19">+R39+S39-T39</f>
        <v>97850</v>
      </c>
      <c r="V39" s="32">
        <v>0</v>
      </c>
      <c r="W39" s="32">
        <v>0</v>
      </c>
      <c r="X39" s="32">
        <f t="shared" ref="X39:X76" si="20">+U39+V39-W39</f>
        <v>97850</v>
      </c>
      <c r="Y39" t="s">
        <v>124</v>
      </c>
      <c r="AC39" s="116"/>
    </row>
    <row r="40" spans="1:32" x14ac:dyDescent="0.3">
      <c r="A40" s="13">
        <v>1100118</v>
      </c>
      <c r="B40" s="13">
        <v>1100118</v>
      </c>
      <c r="C40" s="13">
        <v>1100118</v>
      </c>
      <c r="D40" s="13" t="s">
        <v>121</v>
      </c>
      <c r="E40" s="269">
        <v>414300102</v>
      </c>
      <c r="F40" s="270">
        <v>430102</v>
      </c>
      <c r="G40" s="271">
        <v>4304</v>
      </c>
      <c r="H40" s="293" t="s">
        <v>372</v>
      </c>
      <c r="I40" s="293" t="s">
        <v>373</v>
      </c>
      <c r="J40" s="270" t="s">
        <v>370</v>
      </c>
      <c r="K40" s="271"/>
      <c r="L40" s="32">
        <v>0</v>
      </c>
      <c r="M40" s="32">
        <v>0</v>
      </c>
      <c r="N40" s="32"/>
      <c r="O40" s="32">
        <f>+L40+M40-N40</f>
        <v>0</v>
      </c>
      <c r="P40" s="32">
        <v>0</v>
      </c>
      <c r="Q40" s="32">
        <v>0</v>
      </c>
      <c r="R40" s="32">
        <f>+O40+P40-Q40</f>
        <v>0</v>
      </c>
      <c r="S40" s="32">
        <v>0</v>
      </c>
      <c r="T40" s="32">
        <v>0</v>
      </c>
      <c r="U40" s="32">
        <f>+R40+S40-T40</f>
        <v>0</v>
      </c>
      <c r="V40" s="32">
        <v>0</v>
      </c>
      <c r="W40" s="32">
        <v>0</v>
      </c>
      <c r="X40" s="32">
        <f>+U40+V40-W40</f>
        <v>0</v>
      </c>
      <c r="AC40" s="116"/>
    </row>
    <row r="41" spans="1:32" x14ac:dyDescent="0.3">
      <c r="A41" s="13">
        <v>1100118</v>
      </c>
      <c r="B41" s="13">
        <v>1100118</v>
      </c>
      <c r="C41" s="13">
        <v>1100118</v>
      </c>
      <c r="D41" s="13" t="s">
        <v>121</v>
      </c>
      <c r="E41" s="269">
        <v>414300103</v>
      </c>
      <c r="F41" s="270">
        <v>430103</v>
      </c>
      <c r="G41" s="271">
        <v>4304</v>
      </c>
      <c r="H41" s="285">
        <v>414343402</v>
      </c>
      <c r="I41" s="285">
        <v>431402</v>
      </c>
      <c r="J41" s="271" t="s">
        <v>38</v>
      </c>
      <c r="K41" s="271" t="s">
        <v>38</v>
      </c>
      <c r="L41" s="32">
        <v>123600</v>
      </c>
      <c r="M41" s="32">
        <v>0</v>
      </c>
      <c r="N41" s="32"/>
      <c r="O41" s="32">
        <f t="shared" si="17"/>
        <v>123600</v>
      </c>
      <c r="P41" s="32">
        <v>0</v>
      </c>
      <c r="Q41" s="32">
        <v>0</v>
      </c>
      <c r="R41" s="32">
        <f t="shared" si="18"/>
        <v>123600</v>
      </c>
      <c r="S41" s="32">
        <v>0</v>
      </c>
      <c r="T41" s="32">
        <v>0</v>
      </c>
      <c r="U41" s="32">
        <f t="shared" si="19"/>
        <v>123600</v>
      </c>
      <c r="V41" s="32">
        <v>0</v>
      </c>
      <c r="W41" s="32">
        <v>0</v>
      </c>
      <c r="X41" s="32">
        <f t="shared" si="20"/>
        <v>123600</v>
      </c>
      <c r="Y41" t="s">
        <v>124</v>
      </c>
      <c r="Z41"/>
      <c r="AD41"/>
      <c r="AE41"/>
      <c r="AF41"/>
    </row>
    <row r="42" spans="1:32" x14ac:dyDescent="0.3">
      <c r="A42" s="13">
        <v>1100118</v>
      </c>
      <c r="B42" s="13">
        <v>1100118</v>
      </c>
      <c r="C42" s="13">
        <v>1100118</v>
      </c>
      <c r="D42" s="13" t="s">
        <v>121</v>
      </c>
      <c r="E42" s="269">
        <v>414100103</v>
      </c>
      <c r="F42" s="270">
        <v>410103</v>
      </c>
      <c r="G42" s="271">
        <v>4304</v>
      </c>
      <c r="H42" s="285">
        <v>414343403</v>
      </c>
      <c r="I42" s="285">
        <v>431403</v>
      </c>
      <c r="J42" s="271" t="s">
        <v>371</v>
      </c>
      <c r="K42" s="271" t="s">
        <v>25</v>
      </c>
      <c r="L42" s="32">
        <v>2060000</v>
      </c>
      <c r="M42" s="32">
        <v>0</v>
      </c>
      <c r="N42" s="32"/>
      <c r="O42" s="32">
        <f>+L42+M42-N42</f>
        <v>2060000</v>
      </c>
      <c r="P42" s="32">
        <v>0</v>
      </c>
      <c r="Q42" s="32">
        <v>0</v>
      </c>
      <c r="R42" s="32">
        <f>+O42+P42-Q42</f>
        <v>2060000</v>
      </c>
      <c r="S42" s="32">
        <v>0</v>
      </c>
      <c r="T42" s="32">
        <v>0</v>
      </c>
      <c r="U42" s="32">
        <f>+R42+S42-T42</f>
        <v>2060000</v>
      </c>
      <c r="V42" s="32">
        <v>0</v>
      </c>
      <c r="W42" s="32">
        <v>0</v>
      </c>
      <c r="X42" s="32">
        <f>+U42+V42-W42</f>
        <v>2060000</v>
      </c>
      <c r="Y42" t="s">
        <v>124</v>
      </c>
      <c r="Z42"/>
      <c r="AA42" t="s">
        <v>368</v>
      </c>
      <c r="AD42"/>
      <c r="AE42"/>
      <c r="AF42"/>
    </row>
    <row r="43" spans="1:32" x14ac:dyDescent="0.3">
      <c r="A43" s="13">
        <v>1100118</v>
      </c>
      <c r="B43" s="13">
        <v>1100118</v>
      </c>
      <c r="C43" s="13">
        <v>1100118</v>
      </c>
      <c r="D43" s="13" t="s">
        <v>121</v>
      </c>
      <c r="E43" s="269">
        <v>414100102</v>
      </c>
      <c r="F43" s="270">
        <v>410102</v>
      </c>
      <c r="G43" s="271">
        <v>4304</v>
      </c>
      <c r="H43" s="285">
        <v>414343404</v>
      </c>
      <c r="I43" s="285">
        <v>431404</v>
      </c>
      <c r="J43" s="271" t="s">
        <v>25</v>
      </c>
      <c r="K43" s="271" t="s">
        <v>25</v>
      </c>
      <c r="L43" s="2">
        <v>0</v>
      </c>
      <c r="M43" s="2"/>
      <c r="N43" s="2"/>
      <c r="O43" s="2">
        <f>+L43+M43-N43</f>
        <v>0</v>
      </c>
      <c r="P43" s="2">
        <v>0</v>
      </c>
      <c r="Q43" s="32">
        <v>0</v>
      </c>
      <c r="R43" s="2">
        <f>+O43+P43-Q43</f>
        <v>0</v>
      </c>
      <c r="S43" s="2">
        <v>0</v>
      </c>
      <c r="T43" s="32">
        <v>0</v>
      </c>
      <c r="U43" s="2">
        <f>+R43+S43-T43</f>
        <v>0</v>
      </c>
      <c r="V43" s="2">
        <v>0</v>
      </c>
      <c r="W43" s="32">
        <v>0</v>
      </c>
      <c r="X43" s="2">
        <f>+U43+V43-W43</f>
        <v>0</v>
      </c>
      <c r="Z43"/>
      <c r="AA43" t="s">
        <v>367</v>
      </c>
      <c r="AD43"/>
      <c r="AE43"/>
      <c r="AF43"/>
    </row>
    <row r="44" spans="1:32" x14ac:dyDescent="0.3">
      <c r="A44" s="13">
        <v>1100118</v>
      </c>
      <c r="B44" s="13">
        <v>1100118</v>
      </c>
      <c r="C44" s="13">
        <v>1100118</v>
      </c>
      <c r="D44" s="13" t="s">
        <v>121</v>
      </c>
      <c r="E44" s="269">
        <v>414100104</v>
      </c>
      <c r="F44" s="270">
        <v>410104</v>
      </c>
      <c r="G44" s="271">
        <v>4304</v>
      </c>
      <c r="H44" s="285">
        <v>414343405</v>
      </c>
      <c r="I44" s="285">
        <v>431405</v>
      </c>
      <c r="J44" s="271" t="s">
        <v>26</v>
      </c>
      <c r="K44" s="271" t="s">
        <v>26</v>
      </c>
      <c r="L44" s="2">
        <v>0</v>
      </c>
      <c r="M44" s="2"/>
      <c r="N44" s="2"/>
      <c r="O44" s="2">
        <f>+L44+M44-N44</f>
        <v>0</v>
      </c>
      <c r="P44" s="2">
        <v>0</v>
      </c>
      <c r="Q44" s="32">
        <v>0</v>
      </c>
      <c r="R44" s="2">
        <f>+O44+P44-Q44</f>
        <v>0</v>
      </c>
      <c r="S44" s="2">
        <v>0</v>
      </c>
      <c r="T44" s="32">
        <v>0</v>
      </c>
      <c r="U44" s="2">
        <f>+R44+S44-T44</f>
        <v>0</v>
      </c>
      <c r="V44" s="2">
        <v>0</v>
      </c>
      <c r="W44" s="32">
        <v>0</v>
      </c>
      <c r="X44" s="2">
        <f>+U44+V44-W44</f>
        <v>0</v>
      </c>
      <c r="Z44"/>
      <c r="AD44"/>
      <c r="AE44"/>
      <c r="AF44"/>
    </row>
    <row r="45" spans="1:32" x14ac:dyDescent="0.3">
      <c r="A45" s="13">
        <v>1100118</v>
      </c>
      <c r="B45" s="13">
        <v>1100118</v>
      </c>
      <c r="C45" s="13">
        <v>1100118</v>
      </c>
      <c r="D45" s="13" t="s">
        <v>121</v>
      </c>
      <c r="E45" s="269">
        <v>414100105</v>
      </c>
      <c r="F45" s="270">
        <v>410105</v>
      </c>
      <c r="G45" s="271">
        <v>4305</v>
      </c>
      <c r="H45" s="285">
        <v>414343501</v>
      </c>
      <c r="I45" s="285">
        <v>431501</v>
      </c>
      <c r="J45" s="14" t="s">
        <v>27</v>
      </c>
      <c r="K45" s="271" t="s">
        <v>374</v>
      </c>
      <c r="L45" s="32">
        <v>2060000</v>
      </c>
      <c r="M45" s="32"/>
      <c r="N45" s="32"/>
      <c r="O45" s="32"/>
      <c r="P45" s="32"/>
      <c r="Q45" s="32"/>
      <c r="R45" s="32"/>
      <c r="S45" s="32"/>
      <c r="T45" s="32"/>
      <c r="U45" s="32"/>
      <c r="V45" s="32"/>
      <c r="W45" s="32"/>
      <c r="X45" s="32"/>
      <c r="Y45" t="s">
        <v>124</v>
      </c>
      <c r="Z45"/>
      <c r="AD45"/>
      <c r="AE45"/>
      <c r="AF45"/>
    </row>
    <row r="46" spans="1:32" x14ac:dyDescent="0.3">
      <c r="A46" s="13">
        <v>1100118</v>
      </c>
      <c r="B46" s="13">
        <v>1100118</v>
      </c>
      <c r="C46" s="13">
        <v>1100118</v>
      </c>
      <c r="D46" s="13" t="s">
        <v>121</v>
      </c>
      <c r="E46" s="269">
        <v>414100106</v>
      </c>
      <c r="F46" s="270">
        <v>410106</v>
      </c>
      <c r="G46" s="271">
        <v>4306</v>
      </c>
      <c r="H46" s="285">
        <v>414343601</v>
      </c>
      <c r="I46" s="285">
        <v>431601</v>
      </c>
      <c r="J46" s="14" t="s">
        <v>28</v>
      </c>
      <c r="K46" s="271" t="s">
        <v>377</v>
      </c>
      <c r="L46" s="32">
        <v>5150</v>
      </c>
      <c r="M46" s="32"/>
      <c r="N46" s="32"/>
      <c r="O46" s="32"/>
      <c r="P46" s="32"/>
      <c r="Q46" s="32"/>
      <c r="R46" s="32"/>
      <c r="S46" s="32"/>
      <c r="T46" s="32"/>
      <c r="U46" s="32"/>
      <c r="V46" s="32"/>
      <c r="W46" s="32"/>
      <c r="X46" s="32"/>
      <c r="Y46" t="s">
        <v>124</v>
      </c>
      <c r="Z46"/>
      <c r="AD46"/>
      <c r="AE46"/>
      <c r="AF46"/>
    </row>
    <row r="47" spans="1:32" x14ac:dyDescent="0.3">
      <c r="A47" s="13">
        <v>1100118</v>
      </c>
      <c r="B47" s="13">
        <v>1100118</v>
      </c>
      <c r="C47" s="13">
        <v>1100118</v>
      </c>
      <c r="D47" s="13" t="s">
        <v>121</v>
      </c>
      <c r="E47" s="269">
        <v>414300104</v>
      </c>
      <c r="F47" s="270">
        <v>430104</v>
      </c>
      <c r="G47" s="271">
        <v>4308</v>
      </c>
      <c r="H47" s="285">
        <v>414343801</v>
      </c>
      <c r="I47" s="285">
        <v>431801</v>
      </c>
      <c r="J47" s="14" t="s">
        <v>341</v>
      </c>
      <c r="K47" s="14" t="s">
        <v>341</v>
      </c>
      <c r="L47" s="32">
        <v>154500</v>
      </c>
      <c r="M47" s="32">
        <v>0</v>
      </c>
      <c r="N47" s="32"/>
      <c r="O47" s="32">
        <f t="shared" si="17"/>
        <v>154500</v>
      </c>
      <c r="P47" s="32">
        <v>0</v>
      </c>
      <c r="Q47" s="32">
        <v>0</v>
      </c>
      <c r="R47" s="32">
        <f t="shared" si="18"/>
        <v>154500</v>
      </c>
      <c r="S47" s="32">
        <v>0</v>
      </c>
      <c r="T47" s="32">
        <v>0</v>
      </c>
      <c r="U47" s="32">
        <f t="shared" si="19"/>
        <v>154500</v>
      </c>
      <c r="V47" s="32">
        <v>0</v>
      </c>
      <c r="W47" s="32">
        <v>0</v>
      </c>
      <c r="X47" s="32">
        <f t="shared" si="20"/>
        <v>154500</v>
      </c>
      <c r="Y47" t="s">
        <v>124</v>
      </c>
      <c r="Z47"/>
      <c r="AD47"/>
      <c r="AE47"/>
      <c r="AF47"/>
    </row>
    <row r="48" spans="1:32" x14ac:dyDescent="0.3">
      <c r="A48" s="13">
        <v>1100118</v>
      </c>
      <c r="B48" s="13">
        <v>1100118</v>
      </c>
      <c r="C48" s="13">
        <v>1100118</v>
      </c>
      <c r="D48" s="13" t="s">
        <v>121</v>
      </c>
      <c r="E48" s="269">
        <v>414300106</v>
      </c>
      <c r="F48" s="270">
        <v>430106</v>
      </c>
      <c r="G48" s="271">
        <v>4308</v>
      </c>
      <c r="H48" s="285">
        <v>414343802</v>
      </c>
      <c r="I48" s="285">
        <v>431802</v>
      </c>
      <c r="J48" s="14" t="s">
        <v>40</v>
      </c>
      <c r="K48" s="14" t="s">
        <v>40</v>
      </c>
      <c r="L48" s="32">
        <v>15450</v>
      </c>
      <c r="M48" s="32">
        <v>0</v>
      </c>
      <c r="N48" s="32"/>
      <c r="O48" s="32">
        <f t="shared" ref="O48:O65" si="21">+L48+M48-N48</f>
        <v>15450</v>
      </c>
      <c r="P48" s="32">
        <v>0</v>
      </c>
      <c r="Q48" s="32">
        <v>0</v>
      </c>
      <c r="R48" s="32">
        <f t="shared" ref="R48:R65" si="22">+O48+P48-Q48</f>
        <v>15450</v>
      </c>
      <c r="S48" s="32">
        <v>0</v>
      </c>
      <c r="T48" s="32">
        <v>0</v>
      </c>
      <c r="U48" s="32">
        <f t="shared" ref="U48:U65" si="23">+R48+S48-T48</f>
        <v>15450</v>
      </c>
      <c r="V48" s="32">
        <v>0</v>
      </c>
      <c r="W48" s="32">
        <v>0</v>
      </c>
      <c r="X48" s="32">
        <f t="shared" ref="X48:X65" si="24">+U48+V48-W48</f>
        <v>15450</v>
      </c>
      <c r="Y48" t="s">
        <v>124</v>
      </c>
      <c r="Z48"/>
      <c r="AD48"/>
      <c r="AE48"/>
      <c r="AF48"/>
    </row>
    <row r="49" spans="1:32" x14ac:dyDescent="0.3">
      <c r="A49" s="13">
        <v>1100118</v>
      </c>
      <c r="B49" s="13">
        <v>1100118</v>
      </c>
      <c r="C49" s="13">
        <v>1100118</v>
      </c>
      <c r="D49" s="13" t="s">
        <v>121</v>
      </c>
      <c r="E49" s="269">
        <v>414300108</v>
      </c>
      <c r="F49" s="270">
        <v>430108</v>
      </c>
      <c r="G49" s="271">
        <v>4308</v>
      </c>
      <c r="H49" s="285">
        <v>414343803</v>
      </c>
      <c r="I49" s="285">
        <v>431803</v>
      </c>
      <c r="J49" s="14" t="s">
        <v>42</v>
      </c>
      <c r="K49" s="14" t="s">
        <v>42</v>
      </c>
      <c r="L49" s="32">
        <v>360500</v>
      </c>
      <c r="M49" s="32">
        <v>0</v>
      </c>
      <c r="N49" s="32"/>
      <c r="O49" s="32">
        <f>+L49+M49-N49</f>
        <v>360500</v>
      </c>
      <c r="P49" s="32">
        <v>0</v>
      </c>
      <c r="Q49" s="32"/>
      <c r="R49" s="32">
        <f>+O49+P49-Q49</f>
        <v>360500</v>
      </c>
      <c r="S49" s="32">
        <v>0</v>
      </c>
      <c r="T49" s="32"/>
      <c r="U49" s="32">
        <f>+R49+S49-T49</f>
        <v>360500</v>
      </c>
      <c r="V49" s="32">
        <v>0</v>
      </c>
      <c r="W49" s="32"/>
      <c r="X49" s="32">
        <f>+U49+V49-W49</f>
        <v>360500</v>
      </c>
      <c r="Y49" t="s">
        <v>124</v>
      </c>
      <c r="Z49"/>
      <c r="AD49"/>
      <c r="AE49"/>
      <c r="AF49"/>
    </row>
    <row r="50" spans="1:32" x14ac:dyDescent="0.3">
      <c r="A50" s="13">
        <v>1100118</v>
      </c>
      <c r="B50" s="13">
        <v>1100118</v>
      </c>
      <c r="C50" s="13">
        <v>1100118</v>
      </c>
      <c r="D50" s="13" t="s">
        <v>121</v>
      </c>
      <c r="E50" s="269">
        <v>414100109</v>
      </c>
      <c r="F50" s="270">
        <v>410109</v>
      </c>
      <c r="G50" s="271">
        <v>4308</v>
      </c>
      <c r="H50" s="285">
        <v>414343804</v>
      </c>
      <c r="I50" s="285">
        <v>431804</v>
      </c>
      <c r="J50" s="14" t="s">
        <v>31</v>
      </c>
      <c r="K50" s="14" t="s">
        <v>376</v>
      </c>
      <c r="L50" s="32">
        <v>597400</v>
      </c>
      <c r="M50" s="32"/>
      <c r="N50" s="32"/>
      <c r="O50" s="32"/>
      <c r="P50" s="32"/>
      <c r="Q50" s="32"/>
      <c r="R50" s="32"/>
      <c r="S50" s="32"/>
      <c r="T50" s="32"/>
      <c r="U50" s="32"/>
      <c r="V50" s="32"/>
      <c r="W50" s="32"/>
      <c r="X50" s="32"/>
      <c r="Y50" t="s">
        <v>124</v>
      </c>
      <c r="Z50"/>
      <c r="AD50"/>
      <c r="AE50"/>
      <c r="AF50"/>
    </row>
    <row r="51" spans="1:32" x14ac:dyDescent="0.3">
      <c r="A51" s="13">
        <v>1100118</v>
      </c>
      <c r="B51" s="13">
        <v>1100118</v>
      </c>
      <c r="C51" s="13">
        <v>1100118</v>
      </c>
      <c r="D51" s="13" t="s">
        <v>121</v>
      </c>
      <c r="E51" s="269">
        <v>414100111</v>
      </c>
      <c r="F51" s="270">
        <v>410111</v>
      </c>
      <c r="G51" s="271">
        <v>4308</v>
      </c>
      <c r="H51" s="285">
        <v>414343805</v>
      </c>
      <c r="I51" s="285">
        <v>431805</v>
      </c>
      <c r="J51" s="14" t="s">
        <v>33</v>
      </c>
      <c r="K51" s="14" t="s">
        <v>33</v>
      </c>
      <c r="L51" s="32">
        <v>1287500</v>
      </c>
      <c r="M51" s="32"/>
      <c r="N51" s="32"/>
      <c r="O51" s="32"/>
      <c r="P51" s="32"/>
      <c r="Q51" s="32"/>
      <c r="R51" s="32"/>
      <c r="S51" s="32"/>
      <c r="T51" s="32"/>
      <c r="U51" s="32"/>
      <c r="V51" s="32"/>
      <c r="W51" s="32"/>
      <c r="X51" s="32"/>
      <c r="Y51" t="s">
        <v>124</v>
      </c>
      <c r="Z51"/>
      <c r="AD51"/>
      <c r="AE51"/>
      <c r="AF51"/>
    </row>
    <row r="52" spans="1:32" x14ac:dyDescent="0.3">
      <c r="A52" s="13">
        <v>1100118</v>
      </c>
      <c r="B52" s="13">
        <v>1100118</v>
      </c>
      <c r="C52" s="13">
        <v>1100118</v>
      </c>
      <c r="D52" s="13" t="s">
        <v>121</v>
      </c>
      <c r="E52" s="269">
        <v>414300109</v>
      </c>
      <c r="F52" s="270">
        <v>430109</v>
      </c>
      <c r="G52" s="271">
        <v>4308</v>
      </c>
      <c r="H52" s="285">
        <v>414343806</v>
      </c>
      <c r="I52" s="285">
        <v>431806</v>
      </c>
      <c r="J52" s="14" t="s">
        <v>369</v>
      </c>
      <c r="K52" s="14" t="s">
        <v>383</v>
      </c>
      <c r="L52" s="32">
        <v>4377500</v>
      </c>
      <c r="M52" s="32">
        <v>0</v>
      </c>
      <c r="N52" s="32"/>
      <c r="O52" s="32">
        <f>+L52+M52-N52</f>
        <v>4377500</v>
      </c>
      <c r="P52" s="32">
        <v>0</v>
      </c>
      <c r="Q52" s="32">
        <v>0</v>
      </c>
      <c r="R52" s="32">
        <f>+O52+P52-Q52</f>
        <v>4377500</v>
      </c>
      <c r="S52" s="32">
        <v>0</v>
      </c>
      <c r="T52" s="32">
        <v>0</v>
      </c>
      <c r="U52" s="32">
        <f>+R52+S52-T52</f>
        <v>4377500</v>
      </c>
      <c r="V52" s="32">
        <v>0</v>
      </c>
      <c r="W52" s="32">
        <v>0</v>
      </c>
      <c r="X52" s="32">
        <f>+U52+V52-W52</f>
        <v>4377500</v>
      </c>
      <c r="Y52" t="s">
        <v>124</v>
      </c>
      <c r="Z52"/>
      <c r="AD52"/>
      <c r="AE52"/>
      <c r="AF52"/>
    </row>
    <row r="53" spans="1:32" x14ac:dyDescent="0.3">
      <c r="A53" s="13">
        <v>1100118</v>
      </c>
      <c r="B53" s="13">
        <v>1100118</v>
      </c>
      <c r="C53" s="13">
        <v>1100118</v>
      </c>
      <c r="D53" s="13" t="s">
        <v>121</v>
      </c>
      <c r="E53" s="269">
        <v>414300111</v>
      </c>
      <c r="F53" s="270">
        <v>430111</v>
      </c>
      <c r="G53" s="271">
        <v>4308</v>
      </c>
      <c r="H53" s="285">
        <v>414343807</v>
      </c>
      <c r="I53" s="285">
        <v>431807</v>
      </c>
      <c r="J53" s="14" t="s">
        <v>43</v>
      </c>
      <c r="K53" s="14" t="s">
        <v>43</v>
      </c>
      <c r="L53" s="32">
        <v>257500</v>
      </c>
      <c r="M53" s="32">
        <v>0</v>
      </c>
      <c r="N53" s="32"/>
      <c r="O53" s="32">
        <f>+L53+M53-N53</f>
        <v>257500</v>
      </c>
      <c r="P53" s="32">
        <v>0</v>
      </c>
      <c r="Q53" s="32">
        <v>0</v>
      </c>
      <c r="R53" s="32">
        <f>+O53+P53-Q53</f>
        <v>257500</v>
      </c>
      <c r="S53" s="32">
        <v>0</v>
      </c>
      <c r="T53" s="32">
        <v>0</v>
      </c>
      <c r="U53" s="32">
        <f>+R53+S53-T53</f>
        <v>257500</v>
      </c>
      <c r="V53" s="32">
        <v>0</v>
      </c>
      <c r="W53" s="32">
        <v>0</v>
      </c>
      <c r="X53" s="32">
        <f>+U53+V53-W53</f>
        <v>257500</v>
      </c>
      <c r="Y53" t="s">
        <v>124</v>
      </c>
    </row>
    <row r="54" spans="1:32" x14ac:dyDescent="0.3">
      <c r="A54" s="13">
        <v>1100118</v>
      </c>
      <c r="B54" s="13">
        <v>1100118</v>
      </c>
      <c r="C54" s="13">
        <v>1100118</v>
      </c>
      <c r="D54" s="13" t="s">
        <v>121</v>
      </c>
      <c r="E54" s="269">
        <v>414300114</v>
      </c>
      <c r="F54" s="270">
        <v>430114</v>
      </c>
      <c r="G54" s="271">
        <v>4308</v>
      </c>
      <c r="H54" s="285">
        <v>414343808</v>
      </c>
      <c r="I54" s="285">
        <v>431808</v>
      </c>
      <c r="J54" s="20" t="s">
        <v>342</v>
      </c>
      <c r="K54" s="20" t="s">
        <v>342</v>
      </c>
      <c r="L54" s="32">
        <v>26780</v>
      </c>
      <c r="M54" s="32">
        <v>0</v>
      </c>
      <c r="N54" s="32"/>
      <c r="O54" s="32">
        <f>+L54+M54-N54</f>
        <v>26780</v>
      </c>
      <c r="P54" s="32">
        <v>0</v>
      </c>
      <c r="Q54" s="32">
        <v>0</v>
      </c>
      <c r="R54" s="32">
        <f>+O54+P54-Q54</f>
        <v>26780</v>
      </c>
      <c r="S54" s="32">
        <v>0</v>
      </c>
      <c r="T54" s="32">
        <v>0</v>
      </c>
      <c r="U54" s="32">
        <f>+R54+S54-T54</f>
        <v>26780</v>
      </c>
      <c r="V54" s="32">
        <v>0</v>
      </c>
      <c r="W54" s="32">
        <v>0</v>
      </c>
      <c r="X54" s="32">
        <f>+U54+V54-W54</f>
        <v>26780</v>
      </c>
      <c r="Y54" t="s">
        <v>124</v>
      </c>
    </row>
    <row r="55" spans="1:32" x14ac:dyDescent="0.3">
      <c r="A55" s="13">
        <v>1100118</v>
      </c>
      <c r="B55" s="13">
        <v>1100118</v>
      </c>
      <c r="C55" s="13">
        <v>1100118</v>
      </c>
      <c r="D55" s="13" t="s">
        <v>121</v>
      </c>
      <c r="E55" s="269">
        <v>414300115</v>
      </c>
      <c r="F55" s="270">
        <v>430115</v>
      </c>
      <c r="G55" s="271">
        <v>4308</v>
      </c>
      <c r="H55" s="285">
        <v>414343809</v>
      </c>
      <c r="I55" s="285">
        <v>431809</v>
      </c>
      <c r="J55" s="20" t="s">
        <v>343</v>
      </c>
      <c r="K55" s="20" t="s">
        <v>343</v>
      </c>
      <c r="L55" s="32">
        <v>77250</v>
      </c>
      <c r="M55" s="32">
        <v>0</v>
      </c>
      <c r="N55" s="32"/>
      <c r="O55" s="32">
        <f>+L55+M55-N55</f>
        <v>77250</v>
      </c>
      <c r="P55" s="32">
        <v>0</v>
      </c>
      <c r="Q55" s="32">
        <v>0</v>
      </c>
      <c r="R55" s="32">
        <f>+O55+P55-Q55</f>
        <v>77250</v>
      </c>
      <c r="S55" s="32">
        <v>0</v>
      </c>
      <c r="T55" s="32">
        <v>0</v>
      </c>
      <c r="U55" s="32">
        <f>+R55+S55-T55</f>
        <v>77250</v>
      </c>
      <c r="V55" s="32">
        <v>0</v>
      </c>
      <c r="W55" s="32">
        <v>0</v>
      </c>
      <c r="X55" s="32">
        <f>+U55+V55-W55</f>
        <v>77250</v>
      </c>
      <c r="Y55" t="s">
        <v>124</v>
      </c>
    </row>
    <row r="56" spans="1:32" x14ac:dyDescent="0.3">
      <c r="A56" s="13">
        <v>1100118</v>
      </c>
      <c r="B56" s="13">
        <v>1100118</v>
      </c>
      <c r="C56" s="13">
        <v>1100118</v>
      </c>
      <c r="D56" s="13" t="s">
        <v>121</v>
      </c>
      <c r="E56" s="269">
        <v>414100112</v>
      </c>
      <c r="F56" s="270">
        <v>410112</v>
      </c>
      <c r="G56" s="271">
        <v>4308</v>
      </c>
      <c r="H56" s="285">
        <v>414343810</v>
      </c>
      <c r="I56" s="285">
        <v>431810</v>
      </c>
      <c r="J56" s="20" t="s">
        <v>34</v>
      </c>
      <c r="K56" s="20" t="s">
        <v>34</v>
      </c>
      <c r="L56" s="32">
        <v>2163000</v>
      </c>
      <c r="M56" s="32"/>
      <c r="N56" s="32"/>
      <c r="O56" s="32"/>
      <c r="P56" s="32"/>
      <c r="Q56" s="32"/>
      <c r="R56" s="32"/>
      <c r="S56" s="32"/>
      <c r="T56" s="32"/>
      <c r="U56" s="32"/>
      <c r="V56" s="32"/>
      <c r="W56" s="32"/>
      <c r="X56" s="32"/>
      <c r="Y56" t="s">
        <v>124</v>
      </c>
      <c r="Z56"/>
    </row>
    <row r="57" spans="1:32" x14ac:dyDescent="0.3">
      <c r="A57" s="13">
        <v>1100118</v>
      </c>
      <c r="B57" s="13">
        <v>1100118</v>
      </c>
      <c r="C57" s="13">
        <v>1100118</v>
      </c>
      <c r="D57" s="13" t="s">
        <v>121</v>
      </c>
      <c r="E57" s="269">
        <v>414100113</v>
      </c>
      <c r="F57" s="270">
        <v>410113</v>
      </c>
      <c r="G57" s="271">
        <v>4308</v>
      </c>
      <c r="H57" s="285">
        <v>414343811</v>
      </c>
      <c r="I57" s="285">
        <v>431811</v>
      </c>
      <c r="J57" s="20" t="s">
        <v>35</v>
      </c>
      <c r="K57" s="20" t="s">
        <v>35</v>
      </c>
      <c r="L57" s="32">
        <v>1030000</v>
      </c>
      <c r="M57" s="32"/>
      <c r="N57" s="32"/>
      <c r="O57" s="32"/>
      <c r="P57" s="32"/>
      <c r="Q57" s="32"/>
      <c r="R57" s="32"/>
      <c r="S57" s="32"/>
      <c r="T57" s="32"/>
      <c r="U57" s="32"/>
      <c r="V57" s="32"/>
      <c r="W57" s="32"/>
      <c r="X57" s="32"/>
      <c r="Y57" t="s">
        <v>124</v>
      </c>
      <c r="Z57"/>
    </row>
    <row r="58" spans="1:32" x14ac:dyDescent="0.3">
      <c r="A58" s="13">
        <v>1100118</v>
      </c>
      <c r="B58" s="13">
        <v>1100118</v>
      </c>
      <c r="C58" s="13">
        <v>1100118</v>
      </c>
      <c r="D58" s="13" t="s">
        <v>121</v>
      </c>
      <c r="E58" s="269">
        <v>414300121</v>
      </c>
      <c r="F58" s="270">
        <v>430121</v>
      </c>
      <c r="G58" s="271">
        <v>4308</v>
      </c>
      <c r="H58" s="285">
        <v>414343812</v>
      </c>
      <c r="I58" s="285">
        <v>431812</v>
      </c>
      <c r="J58" s="20" t="s">
        <v>50</v>
      </c>
      <c r="K58" s="20" t="s">
        <v>50</v>
      </c>
      <c r="L58" s="32">
        <v>51500</v>
      </c>
      <c r="M58" s="32">
        <v>0</v>
      </c>
      <c r="N58" s="32"/>
      <c r="O58" s="32">
        <f>+L58+M58-N58</f>
        <v>51500</v>
      </c>
      <c r="P58" s="32">
        <v>0</v>
      </c>
      <c r="Q58" s="32">
        <v>0</v>
      </c>
      <c r="R58" s="32">
        <f>+O58+P58-Q58</f>
        <v>51500</v>
      </c>
      <c r="S58" s="32">
        <v>0</v>
      </c>
      <c r="T58" s="32">
        <v>0</v>
      </c>
      <c r="U58" s="32">
        <f>+R58+S58-T58</f>
        <v>51500</v>
      </c>
      <c r="V58" s="32">
        <v>0</v>
      </c>
      <c r="W58" s="32">
        <v>0</v>
      </c>
      <c r="X58" s="32">
        <f>+U58+V58-W58</f>
        <v>51500</v>
      </c>
      <c r="Y58" t="s">
        <v>124</v>
      </c>
      <c r="Z58"/>
    </row>
    <row r="59" spans="1:32" x14ac:dyDescent="0.3">
      <c r="A59" s="13">
        <v>1100118</v>
      </c>
      <c r="B59" s="13">
        <v>1100118</v>
      </c>
      <c r="C59" s="13">
        <v>1100118</v>
      </c>
      <c r="D59" s="13" t="s">
        <v>121</v>
      </c>
      <c r="E59" s="269">
        <v>414300122</v>
      </c>
      <c r="F59" s="270">
        <v>430122</v>
      </c>
      <c r="G59" s="271">
        <v>4308</v>
      </c>
      <c r="H59" s="285">
        <v>414343813</v>
      </c>
      <c r="I59" s="285">
        <v>431813</v>
      </c>
      <c r="J59" s="20" t="s">
        <v>51</v>
      </c>
      <c r="K59" s="20" t="s">
        <v>51</v>
      </c>
      <c r="L59" s="32">
        <v>535600</v>
      </c>
      <c r="M59" s="32">
        <v>0</v>
      </c>
      <c r="N59" s="32"/>
      <c r="O59" s="32">
        <f>+L59+M59-N59</f>
        <v>535600</v>
      </c>
      <c r="P59" s="32">
        <v>0</v>
      </c>
      <c r="Q59" s="32">
        <v>0</v>
      </c>
      <c r="R59" s="32">
        <f>+O59+P59-Q59</f>
        <v>535600</v>
      </c>
      <c r="S59" s="32">
        <v>0</v>
      </c>
      <c r="T59" s="32">
        <v>0</v>
      </c>
      <c r="U59" s="32">
        <f>+R59+S59-T59</f>
        <v>535600</v>
      </c>
      <c r="V59" s="32">
        <v>0</v>
      </c>
      <c r="W59" s="32">
        <v>0</v>
      </c>
      <c r="X59" s="32">
        <f>+U59+V59-W59</f>
        <v>535600</v>
      </c>
      <c r="Y59" t="s">
        <v>124</v>
      </c>
      <c r="Z59"/>
    </row>
    <row r="60" spans="1:32" x14ac:dyDescent="0.3">
      <c r="A60" s="13">
        <v>1100118</v>
      </c>
      <c r="B60" s="13">
        <v>1100118</v>
      </c>
      <c r="C60" s="13">
        <v>1100118</v>
      </c>
      <c r="D60" s="13" t="s">
        <v>121</v>
      </c>
      <c r="E60" s="269">
        <v>414300117</v>
      </c>
      <c r="F60" s="270">
        <v>430117</v>
      </c>
      <c r="G60" s="271">
        <v>4308</v>
      </c>
      <c r="H60" s="285">
        <v>414343814</v>
      </c>
      <c r="I60" s="285">
        <v>431814</v>
      </c>
      <c r="J60" s="20" t="s">
        <v>46</v>
      </c>
      <c r="K60" s="20" t="s">
        <v>46</v>
      </c>
      <c r="L60" s="32">
        <v>25750</v>
      </c>
      <c r="M60" s="32">
        <v>0</v>
      </c>
      <c r="N60" s="32"/>
      <c r="O60" s="32">
        <f t="shared" si="21"/>
        <v>25750</v>
      </c>
      <c r="P60" s="32">
        <v>0</v>
      </c>
      <c r="Q60" s="32">
        <v>0</v>
      </c>
      <c r="R60" s="32">
        <f t="shared" si="22"/>
        <v>25750</v>
      </c>
      <c r="S60" s="32">
        <v>0</v>
      </c>
      <c r="T60" s="32">
        <v>0</v>
      </c>
      <c r="U60" s="32">
        <f t="shared" si="23"/>
        <v>25750</v>
      </c>
      <c r="V60" s="32">
        <v>0</v>
      </c>
      <c r="W60" s="32">
        <v>0</v>
      </c>
      <c r="X60" s="32">
        <f t="shared" si="24"/>
        <v>25750</v>
      </c>
      <c r="Y60" t="s">
        <v>124</v>
      </c>
      <c r="Z60"/>
      <c r="AD60"/>
      <c r="AE60"/>
      <c r="AF60"/>
    </row>
    <row r="61" spans="1:32" x14ac:dyDescent="0.3">
      <c r="A61" s="13">
        <v>1100118</v>
      </c>
      <c r="B61" s="13">
        <v>1100118</v>
      </c>
      <c r="C61" s="13">
        <v>1100118</v>
      </c>
      <c r="D61" s="13" t="s">
        <v>121</v>
      </c>
      <c r="E61" s="269">
        <v>414300119</v>
      </c>
      <c r="F61" s="270">
        <v>430119</v>
      </c>
      <c r="G61" s="271">
        <v>4308</v>
      </c>
      <c r="H61" s="285">
        <v>414343815</v>
      </c>
      <c r="I61" s="285">
        <v>431815</v>
      </c>
      <c r="J61" s="20" t="s">
        <v>48</v>
      </c>
      <c r="K61" s="20" t="s">
        <v>48</v>
      </c>
      <c r="L61" s="32">
        <v>360500</v>
      </c>
      <c r="M61" s="32">
        <v>0</v>
      </c>
      <c r="N61" s="32"/>
      <c r="O61" s="32">
        <f t="shared" si="21"/>
        <v>360500</v>
      </c>
      <c r="P61" s="32">
        <v>0</v>
      </c>
      <c r="Q61" s="32">
        <v>0</v>
      </c>
      <c r="R61" s="32">
        <f t="shared" si="22"/>
        <v>360500</v>
      </c>
      <c r="S61" s="32">
        <v>0</v>
      </c>
      <c r="T61" s="32">
        <v>0</v>
      </c>
      <c r="U61" s="32">
        <f t="shared" si="23"/>
        <v>360500</v>
      </c>
      <c r="V61" s="32">
        <v>0</v>
      </c>
      <c r="W61" s="32">
        <v>0</v>
      </c>
      <c r="X61" s="32">
        <f t="shared" si="24"/>
        <v>360500</v>
      </c>
      <c r="Y61" t="s">
        <v>124</v>
      </c>
      <c r="Z61"/>
      <c r="AD61"/>
      <c r="AE61"/>
      <c r="AF61"/>
    </row>
    <row r="62" spans="1:32" x14ac:dyDescent="0.3">
      <c r="A62" s="13">
        <v>1100118</v>
      </c>
      <c r="B62" s="13">
        <v>1100118</v>
      </c>
      <c r="C62" s="13">
        <v>1100118</v>
      </c>
      <c r="D62" s="13" t="s">
        <v>121</v>
      </c>
      <c r="E62" s="269">
        <v>414300123</v>
      </c>
      <c r="F62" s="270">
        <v>430123</v>
      </c>
      <c r="G62" s="271">
        <v>4308</v>
      </c>
      <c r="H62" s="285">
        <v>414343816</v>
      </c>
      <c r="I62" s="285">
        <v>431816</v>
      </c>
      <c r="J62" s="20" t="s">
        <v>344</v>
      </c>
      <c r="K62" s="20" t="s">
        <v>344</v>
      </c>
      <c r="L62" s="32">
        <v>978500</v>
      </c>
      <c r="M62" s="32">
        <v>0</v>
      </c>
      <c r="N62" s="32"/>
      <c r="O62" s="32">
        <f t="shared" si="21"/>
        <v>978500</v>
      </c>
      <c r="P62" s="32">
        <v>0</v>
      </c>
      <c r="Q62" s="32">
        <v>0</v>
      </c>
      <c r="R62" s="32">
        <f t="shared" si="22"/>
        <v>978500</v>
      </c>
      <c r="S62" s="32">
        <v>0</v>
      </c>
      <c r="T62" s="32">
        <v>0</v>
      </c>
      <c r="U62" s="32">
        <f t="shared" si="23"/>
        <v>978500</v>
      </c>
      <c r="V62" s="32">
        <v>0</v>
      </c>
      <c r="W62" s="32">
        <v>0</v>
      </c>
      <c r="X62" s="32">
        <f t="shared" si="24"/>
        <v>978500</v>
      </c>
      <c r="Y62" t="s">
        <v>124</v>
      </c>
      <c r="Z62"/>
      <c r="AD62"/>
      <c r="AE62"/>
      <c r="AF62"/>
    </row>
    <row r="63" spans="1:32" x14ac:dyDescent="0.3">
      <c r="A63" s="13">
        <v>1100118</v>
      </c>
      <c r="B63" s="13">
        <v>1100118</v>
      </c>
      <c r="C63" s="13">
        <v>1100118</v>
      </c>
      <c r="D63" s="13" t="s">
        <v>121</v>
      </c>
      <c r="E63" s="269">
        <v>414300126</v>
      </c>
      <c r="F63" s="270">
        <v>430126</v>
      </c>
      <c r="G63" s="271">
        <v>4308</v>
      </c>
      <c r="H63" s="285">
        <v>414343817</v>
      </c>
      <c r="I63" s="285">
        <v>431817</v>
      </c>
      <c r="J63" s="20" t="s">
        <v>378</v>
      </c>
      <c r="K63" s="20" t="s">
        <v>378</v>
      </c>
      <c r="L63" s="32">
        <v>556200</v>
      </c>
      <c r="M63" s="32">
        <v>0</v>
      </c>
      <c r="N63" s="32"/>
      <c r="O63" s="32">
        <f t="shared" si="21"/>
        <v>556200</v>
      </c>
      <c r="P63" s="32">
        <v>0</v>
      </c>
      <c r="Q63" s="32">
        <v>0</v>
      </c>
      <c r="R63" s="32">
        <f t="shared" si="22"/>
        <v>556200</v>
      </c>
      <c r="S63" s="32">
        <v>0</v>
      </c>
      <c r="T63" s="32">
        <v>0</v>
      </c>
      <c r="U63" s="32">
        <f t="shared" si="23"/>
        <v>556200</v>
      </c>
      <c r="V63" s="32">
        <v>0</v>
      </c>
      <c r="W63" s="32">
        <v>0</v>
      </c>
      <c r="X63" s="32">
        <f t="shared" si="24"/>
        <v>556200</v>
      </c>
      <c r="Y63" t="s">
        <v>124</v>
      </c>
      <c r="Z63"/>
      <c r="AD63"/>
      <c r="AE63"/>
      <c r="AF63"/>
    </row>
    <row r="64" spans="1:32" x14ac:dyDescent="0.3">
      <c r="A64" s="13">
        <v>1100118</v>
      </c>
      <c r="B64" s="13">
        <v>1100118</v>
      </c>
      <c r="C64" s="13">
        <v>1100118</v>
      </c>
      <c r="D64" s="13" t="s">
        <v>121</v>
      </c>
      <c r="E64" s="269">
        <v>414300127</v>
      </c>
      <c r="F64" s="270">
        <v>430127</v>
      </c>
      <c r="G64" s="271">
        <v>4308</v>
      </c>
      <c r="H64" s="285">
        <v>414343818</v>
      </c>
      <c r="I64" s="285">
        <v>431818</v>
      </c>
      <c r="J64" s="20" t="s">
        <v>382</v>
      </c>
      <c r="K64" s="20" t="s">
        <v>382</v>
      </c>
      <c r="L64" s="32">
        <v>1030</v>
      </c>
      <c r="M64" s="32">
        <v>0</v>
      </c>
      <c r="N64" s="32"/>
      <c r="O64" s="32">
        <f>+L64+M64-N64</f>
        <v>1030</v>
      </c>
      <c r="P64" s="32">
        <v>0</v>
      </c>
      <c r="Q64" s="32">
        <v>0</v>
      </c>
      <c r="R64" s="32">
        <f>+O64+P64-Q64</f>
        <v>1030</v>
      </c>
      <c r="S64" s="32">
        <v>0</v>
      </c>
      <c r="T64" s="32">
        <v>0</v>
      </c>
      <c r="U64" s="32">
        <f>+R64+S64-T64</f>
        <v>1030</v>
      </c>
      <c r="V64" s="32">
        <v>0</v>
      </c>
      <c r="W64" s="32">
        <v>0</v>
      </c>
      <c r="X64" s="32">
        <f>+U64+V64-W64</f>
        <v>1030</v>
      </c>
      <c r="Y64" t="s">
        <v>124</v>
      </c>
      <c r="Z64"/>
      <c r="AD64"/>
      <c r="AE64"/>
      <c r="AF64"/>
    </row>
    <row r="65" spans="1:32" x14ac:dyDescent="0.3">
      <c r="A65" s="13">
        <v>1100118</v>
      </c>
      <c r="B65" s="13">
        <v>1100118</v>
      </c>
      <c r="C65" s="13">
        <v>1100118</v>
      </c>
      <c r="D65" s="13" t="s">
        <v>121</v>
      </c>
      <c r="E65" s="269">
        <v>414300128</v>
      </c>
      <c r="F65" s="270">
        <v>430128</v>
      </c>
      <c r="G65" s="271">
        <v>4308</v>
      </c>
      <c r="H65" s="285">
        <v>414343819</v>
      </c>
      <c r="I65" s="285">
        <v>431819</v>
      </c>
      <c r="J65" s="20" t="s">
        <v>52</v>
      </c>
      <c r="K65" s="20" t="s">
        <v>379</v>
      </c>
      <c r="L65" s="32">
        <v>515</v>
      </c>
      <c r="M65" s="32">
        <v>0</v>
      </c>
      <c r="N65" s="32"/>
      <c r="O65" s="32">
        <f t="shared" si="21"/>
        <v>515</v>
      </c>
      <c r="P65" s="32">
        <v>0</v>
      </c>
      <c r="Q65" s="32">
        <v>0</v>
      </c>
      <c r="R65" s="32">
        <f t="shared" si="22"/>
        <v>515</v>
      </c>
      <c r="S65" s="32">
        <v>0</v>
      </c>
      <c r="T65" s="32">
        <v>0</v>
      </c>
      <c r="U65" s="32">
        <f t="shared" si="23"/>
        <v>515</v>
      </c>
      <c r="V65" s="32">
        <v>0</v>
      </c>
      <c r="W65" s="32">
        <v>0</v>
      </c>
      <c r="X65" s="32">
        <f t="shared" si="24"/>
        <v>515</v>
      </c>
      <c r="Y65" t="s">
        <v>124</v>
      </c>
      <c r="Z65"/>
      <c r="AD65"/>
      <c r="AE65"/>
      <c r="AF65"/>
    </row>
    <row r="66" spans="1:32" x14ac:dyDescent="0.3">
      <c r="A66" s="13">
        <v>1100118</v>
      </c>
      <c r="B66" s="13">
        <v>1100118</v>
      </c>
      <c r="C66" s="13">
        <v>1100118</v>
      </c>
      <c r="D66" s="13" t="s">
        <v>121</v>
      </c>
      <c r="E66" s="269">
        <v>414300105</v>
      </c>
      <c r="F66" s="270">
        <v>430105</v>
      </c>
      <c r="G66" s="271"/>
      <c r="H66" s="285">
        <v>414343120</v>
      </c>
      <c r="I66" s="285">
        <v>431120</v>
      </c>
      <c r="J66" s="14" t="s">
        <v>39</v>
      </c>
      <c r="K66" s="14"/>
      <c r="L66" s="2">
        <v>0</v>
      </c>
      <c r="M66" s="2"/>
      <c r="N66" s="2"/>
      <c r="O66" s="2">
        <f t="shared" si="17"/>
        <v>0</v>
      </c>
      <c r="P66" s="32">
        <v>0</v>
      </c>
      <c r="Q66" s="32">
        <v>0</v>
      </c>
      <c r="R66" s="32">
        <f t="shared" si="18"/>
        <v>0</v>
      </c>
      <c r="S66" s="32">
        <v>0</v>
      </c>
      <c r="T66" s="32">
        <v>0</v>
      </c>
      <c r="U66" s="2">
        <f t="shared" si="19"/>
        <v>0</v>
      </c>
      <c r="V66" s="32">
        <v>0</v>
      </c>
      <c r="W66" s="32">
        <v>0</v>
      </c>
      <c r="X66" s="2">
        <f t="shared" si="20"/>
        <v>0</v>
      </c>
      <c r="Z66"/>
      <c r="AD66"/>
      <c r="AE66"/>
      <c r="AF66"/>
    </row>
    <row r="67" spans="1:32" x14ac:dyDescent="0.3">
      <c r="A67" s="13">
        <v>1100118</v>
      </c>
      <c r="B67" s="13">
        <v>1100118</v>
      </c>
      <c r="C67" s="13">
        <v>1100118</v>
      </c>
      <c r="D67" s="13" t="s">
        <v>121</v>
      </c>
      <c r="E67" s="269">
        <v>414300107</v>
      </c>
      <c r="F67" s="270">
        <v>430107</v>
      </c>
      <c r="G67" s="271"/>
      <c r="H67" s="285">
        <v>414343121</v>
      </c>
      <c r="I67" s="285">
        <v>431121</v>
      </c>
      <c r="J67" s="14" t="s">
        <v>41</v>
      </c>
      <c r="K67" s="14"/>
      <c r="L67" s="2">
        <v>0</v>
      </c>
      <c r="M67" s="2">
        <v>0</v>
      </c>
      <c r="N67" s="2"/>
      <c r="O67" s="2">
        <f t="shared" si="17"/>
        <v>0</v>
      </c>
      <c r="P67" s="32">
        <v>0</v>
      </c>
      <c r="Q67" s="32">
        <v>0</v>
      </c>
      <c r="R67" s="32">
        <f t="shared" si="18"/>
        <v>0</v>
      </c>
      <c r="S67" s="32">
        <v>0</v>
      </c>
      <c r="T67" s="32">
        <v>0</v>
      </c>
      <c r="U67" s="2">
        <f t="shared" si="19"/>
        <v>0</v>
      </c>
      <c r="V67" s="32">
        <v>0</v>
      </c>
      <c r="W67" s="32">
        <v>0</v>
      </c>
      <c r="X67" s="2">
        <f t="shared" si="20"/>
        <v>0</v>
      </c>
      <c r="Z67"/>
      <c r="AD67"/>
      <c r="AE67"/>
      <c r="AF67"/>
    </row>
    <row r="68" spans="1:32" x14ac:dyDescent="0.3">
      <c r="A68" s="13">
        <v>1100118</v>
      </c>
      <c r="B68" s="13">
        <v>1100118</v>
      </c>
      <c r="C68" s="13">
        <v>1100118</v>
      </c>
      <c r="D68" s="13" t="s">
        <v>121</v>
      </c>
      <c r="E68" s="269">
        <v>414300110</v>
      </c>
      <c r="F68" s="270">
        <v>430110</v>
      </c>
      <c r="G68" s="271"/>
      <c r="H68" s="285">
        <v>414343122</v>
      </c>
      <c r="I68" s="285">
        <v>431122</v>
      </c>
      <c r="J68" s="14" t="s">
        <v>361</v>
      </c>
      <c r="K68" s="14"/>
      <c r="L68" s="2">
        <v>0</v>
      </c>
      <c r="M68" s="2"/>
      <c r="N68" s="2"/>
      <c r="O68" s="2">
        <f t="shared" si="17"/>
        <v>0</v>
      </c>
      <c r="P68" s="32">
        <v>0</v>
      </c>
      <c r="Q68" s="32">
        <v>0</v>
      </c>
      <c r="R68" s="32">
        <f t="shared" si="18"/>
        <v>0</v>
      </c>
      <c r="S68" s="32">
        <v>0</v>
      </c>
      <c r="T68" s="32">
        <v>0</v>
      </c>
      <c r="U68" s="2">
        <f t="shared" si="19"/>
        <v>0</v>
      </c>
      <c r="V68" s="32">
        <v>0</v>
      </c>
      <c r="W68" s="32">
        <v>0</v>
      </c>
      <c r="X68" s="2">
        <f t="shared" si="20"/>
        <v>0</v>
      </c>
      <c r="Z68"/>
      <c r="AD68"/>
      <c r="AE68"/>
      <c r="AF68"/>
    </row>
    <row r="69" spans="1:32" x14ac:dyDescent="0.3">
      <c r="A69" s="13">
        <v>1100118</v>
      </c>
      <c r="B69" s="13">
        <v>1100118</v>
      </c>
      <c r="C69" s="13">
        <v>1100118</v>
      </c>
      <c r="D69" s="13" t="s">
        <v>121</v>
      </c>
      <c r="E69" s="269">
        <v>414300112</v>
      </c>
      <c r="F69" s="270">
        <v>430112</v>
      </c>
      <c r="G69" s="271"/>
      <c r="H69" s="285">
        <v>414343123</v>
      </c>
      <c r="I69" s="285">
        <v>431123</v>
      </c>
      <c r="J69" s="20" t="s">
        <v>44</v>
      </c>
      <c r="K69" s="20"/>
      <c r="L69" s="2">
        <v>0</v>
      </c>
      <c r="M69" s="2"/>
      <c r="N69" s="2"/>
      <c r="O69" s="2">
        <f t="shared" si="17"/>
        <v>0</v>
      </c>
      <c r="P69" s="32">
        <v>0</v>
      </c>
      <c r="Q69" s="32">
        <v>0</v>
      </c>
      <c r="R69" s="32">
        <f t="shared" si="18"/>
        <v>0</v>
      </c>
      <c r="S69" s="32">
        <v>0</v>
      </c>
      <c r="T69" s="32">
        <v>0</v>
      </c>
      <c r="U69" s="2">
        <f t="shared" si="19"/>
        <v>0</v>
      </c>
      <c r="V69" s="32">
        <v>0</v>
      </c>
      <c r="W69" s="32">
        <v>0</v>
      </c>
      <c r="X69" s="2">
        <f t="shared" si="20"/>
        <v>0</v>
      </c>
      <c r="Z69"/>
      <c r="AD69"/>
      <c r="AE69"/>
      <c r="AF69"/>
    </row>
    <row r="70" spans="1:32" x14ac:dyDescent="0.3">
      <c r="A70" s="13">
        <v>1100118</v>
      </c>
      <c r="B70" s="13">
        <v>1100118</v>
      </c>
      <c r="C70" s="13">
        <v>1100118</v>
      </c>
      <c r="D70" s="13" t="s">
        <v>121</v>
      </c>
      <c r="E70" s="269">
        <v>414300113</v>
      </c>
      <c r="F70" s="270">
        <v>430113</v>
      </c>
      <c r="G70" s="271"/>
      <c r="H70" s="285">
        <v>414343124</v>
      </c>
      <c r="I70" s="285">
        <v>431124</v>
      </c>
      <c r="J70" s="20" t="s">
        <v>45</v>
      </c>
      <c r="K70" s="20"/>
      <c r="L70" s="2">
        <v>0</v>
      </c>
      <c r="M70" s="2"/>
      <c r="N70" s="2"/>
      <c r="O70" s="2">
        <f t="shared" si="17"/>
        <v>0</v>
      </c>
      <c r="P70" s="32">
        <v>0</v>
      </c>
      <c r="Q70" s="32">
        <v>0</v>
      </c>
      <c r="R70" s="32">
        <f t="shared" si="18"/>
        <v>0</v>
      </c>
      <c r="S70" s="32">
        <v>0</v>
      </c>
      <c r="T70" s="32">
        <v>0</v>
      </c>
      <c r="U70" s="2">
        <f t="shared" si="19"/>
        <v>0</v>
      </c>
      <c r="V70" s="32">
        <v>0</v>
      </c>
      <c r="W70" s="32">
        <v>0</v>
      </c>
      <c r="X70" s="2">
        <f t="shared" si="20"/>
        <v>0</v>
      </c>
      <c r="Z70"/>
      <c r="AD70"/>
      <c r="AE70"/>
      <c r="AF70"/>
    </row>
    <row r="71" spans="1:32" x14ac:dyDescent="0.3">
      <c r="A71" s="13">
        <v>1100118</v>
      </c>
      <c r="B71" s="13">
        <v>1100118</v>
      </c>
      <c r="C71" s="13">
        <v>1100118</v>
      </c>
      <c r="D71" s="13" t="s">
        <v>121</v>
      </c>
      <c r="E71" s="269">
        <v>414300116</v>
      </c>
      <c r="F71" s="270">
        <v>430116</v>
      </c>
      <c r="G71" s="271"/>
      <c r="H71" s="285">
        <v>414343125</v>
      </c>
      <c r="I71" s="285">
        <v>431125</v>
      </c>
      <c r="J71" s="20" t="s">
        <v>358</v>
      </c>
      <c r="K71" s="20"/>
      <c r="L71" s="2">
        <v>0</v>
      </c>
      <c r="M71" s="2"/>
      <c r="N71" s="2"/>
      <c r="O71" s="2">
        <f t="shared" si="17"/>
        <v>0</v>
      </c>
      <c r="P71" s="32">
        <v>0</v>
      </c>
      <c r="Q71" s="32">
        <v>0</v>
      </c>
      <c r="R71" s="32">
        <f t="shared" si="18"/>
        <v>0</v>
      </c>
      <c r="S71" s="32">
        <v>0</v>
      </c>
      <c r="T71" s="32">
        <v>0</v>
      </c>
      <c r="U71" s="2">
        <f t="shared" si="19"/>
        <v>0</v>
      </c>
      <c r="V71" s="32">
        <v>0</v>
      </c>
      <c r="W71" s="32">
        <v>0</v>
      </c>
      <c r="X71" s="2">
        <f t="shared" si="20"/>
        <v>0</v>
      </c>
      <c r="Z71"/>
      <c r="AD71"/>
      <c r="AE71"/>
      <c r="AF71"/>
    </row>
    <row r="72" spans="1:32" x14ac:dyDescent="0.3">
      <c r="A72" s="13">
        <v>1100118</v>
      </c>
      <c r="B72" s="13">
        <v>1100118</v>
      </c>
      <c r="C72" s="13">
        <v>1100118</v>
      </c>
      <c r="D72" s="13" t="s">
        <v>121</v>
      </c>
      <c r="E72" s="269">
        <v>414300118</v>
      </c>
      <c r="F72" s="270">
        <v>430118</v>
      </c>
      <c r="G72" s="271"/>
      <c r="H72" s="285">
        <v>414343126</v>
      </c>
      <c r="I72" s="285">
        <v>431126</v>
      </c>
      <c r="J72" s="20" t="s">
        <v>47</v>
      </c>
      <c r="K72" s="20"/>
      <c r="L72" s="2">
        <v>0</v>
      </c>
      <c r="M72" s="2"/>
      <c r="N72" s="2"/>
      <c r="O72" s="2">
        <f t="shared" si="17"/>
        <v>0</v>
      </c>
      <c r="P72" s="32">
        <v>0</v>
      </c>
      <c r="Q72" s="32">
        <v>0</v>
      </c>
      <c r="R72" s="32">
        <f t="shared" si="18"/>
        <v>0</v>
      </c>
      <c r="S72" s="32">
        <v>0</v>
      </c>
      <c r="T72" s="32">
        <v>0</v>
      </c>
      <c r="U72" s="2">
        <f t="shared" si="19"/>
        <v>0</v>
      </c>
      <c r="V72" s="32">
        <v>0</v>
      </c>
      <c r="W72" s="32">
        <v>0</v>
      </c>
      <c r="X72" s="2">
        <f t="shared" si="20"/>
        <v>0</v>
      </c>
      <c r="Z72"/>
      <c r="AD72"/>
      <c r="AE72"/>
      <c r="AF72"/>
    </row>
    <row r="73" spans="1:32" x14ac:dyDescent="0.3">
      <c r="A73" s="13">
        <v>1100118</v>
      </c>
      <c r="B73" s="13">
        <v>1100118</v>
      </c>
      <c r="C73" s="13">
        <v>1100118</v>
      </c>
      <c r="D73" s="13" t="s">
        <v>121</v>
      </c>
      <c r="E73" s="269">
        <v>414300120</v>
      </c>
      <c r="F73" s="270">
        <v>430120</v>
      </c>
      <c r="G73" s="271"/>
      <c r="H73" s="285">
        <v>414343127</v>
      </c>
      <c r="I73" s="285">
        <v>431127</v>
      </c>
      <c r="J73" s="20" t="s">
        <v>49</v>
      </c>
      <c r="K73" s="20"/>
      <c r="L73" s="2">
        <v>0</v>
      </c>
      <c r="M73" s="2"/>
      <c r="N73" s="2"/>
      <c r="O73" s="2">
        <f t="shared" si="17"/>
        <v>0</v>
      </c>
      <c r="P73" s="32">
        <v>0</v>
      </c>
      <c r="Q73" s="32">
        <v>0</v>
      </c>
      <c r="R73" s="32">
        <f t="shared" si="18"/>
        <v>0</v>
      </c>
      <c r="S73" s="32">
        <v>0</v>
      </c>
      <c r="T73" s="32">
        <v>0</v>
      </c>
      <c r="U73" s="2">
        <f t="shared" si="19"/>
        <v>0</v>
      </c>
      <c r="V73" s="32">
        <v>0</v>
      </c>
      <c r="W73" s="32">
        <v>0</v>
      </c>
      <c r="X73" s="2">
        <f t="shared" si="20"/>
        <v>0</v>
      </c>
      <c r="Z73"/>
      <c r="AD73"/>
      <c r="AE73"/>
      <c r="AF73"/>
    </row>
    <row r="74" spans="1:32" x14ac:dyDescent="0.3">
      <c r="A74" s="13">
        <v>1100118</v>
      </c>
      <c r="B74" s="13">
        <v>1100118</v>
      </c>
      <c r="C74" s="13">
        <v>1100118</v>
      </c>
      <c r="D74" s="13" t="s">
        <v>121</v>
      </c>
      <c r="E74" s="269">
        <v>414300124</v>
      </c>
      <c r="F74" s="270">
        <v>430124</v>
      </c>
      <c r="G74" s="271"/>
      <c r="H74" s="285">
        <v>414343128</v>
      </c>
      <c r="I74" s="285">
        <v>431128</v>
      </c>
      <c r="J74" s="20" t="s">
        <v>359</v>
      </c>
      <c r="K74" s="20"/>
      <c r="L74" s="2">
        <v>0</v>
      </c>
      <c r="M74" s="2"/>
      <c r="N74" s="2"/>
      <c r="O74" s="2">
        <f t="shared" si="17"/>
        <v>0</v>
      </c>
      <c r="P74" s="32">
        <v>0</v>
      </c>
      <c r="Q74" s="32">
        <v>0</v>
      </c>
      <c r="R74" s="32">
        <f t="shared" si="18"/>
        <v>0</v>
      </c>
      <c r="S74" s="32">
        <v>0</v>
      </c>
      <c r="T74" s="32">
        <v>0</v>
      </c>
      <c r="U74" s="2">
        <f t="shared" si="19"/>
        <v>0</v>
      </c>
      <c r="V74" s="32">
        <v>0</v>
      </c>
      <c r="W74" s="32">
        <v>0</v>
      </c>
      <c r="X74" s="2">
        <f t="shared" si="20"/>
        <v>0</v>
      </c>
      <c r="Z74"/>
      <c r="AD74"/>
      <c r="AE74"/>
      <c r="AF74"/>
    </row>
    <row r="75" spans="1:32" x14ac:dyDescent="0.3">
      <c r="A75" s="13">
        <v>1100118</v>
      </c>
      <c r="B75" s="13">
        <v>1100118</v>
      </c>
      <c r="C75" s="13">
        <v>1100118</v>
      </c>
      <c r="D75" s="13" t="s">
        <v>121</v>
      </c>
      <c r="E75" s="269">
        <v>414300125</v>
      </c>
      <c r="F75" s="270">
        <v>430125</v>
      </c>
      <c r="G75" s="271"/>
      <c r="H75" s="285">
        <v>414343129</v>
      </c>
      <c r="I75" s="285">
        <v>431129</v>
      </c>
      <c r="J75" s="20" t="s">
        <v>360</v>
      </c>
      <c r="K75" s="20"/>
      <c r="L75" s="2">
        <v>0</v>
      </c>
      <c r="M75" s="2"/>
      <c r="N75" s="2"/>
      <c r="O75" s="2">
        <f t="shared" si="17"/>
        <v>0</v>
      </c>
      <c r="P75" s="32">
        <v>0</v>
      </c>
      <c r="Q75" s="32">
        <v>0</v>
      </c>
      <c r="R75" s="32">
        <f t="shared" si="18"/>
        <v>0</v>
      </c>
      <c r="S75" s="32">
        <v>0</v>
      </c>
      <c r="T75" s="32">
        <v>0</v>
      </c>
      <c r="U75" s="2">
        <f t="shared" si="19"/>
        <v>0</v>
      </c>
      <c r="V75" s="32">
        <v>0</v>
      </c>
      <c r="W75" s="32">
        <v>0</v>
      </c>
      <c r="X75" s="2">
        <f t="shared" si="20"/>
        <v>0</v>
      </c>
      <c r="Z75"/>
      <c r="AD75"/>
      <c r="AE75"/>
      <c r="AF75"/>
    </row>
    <row r="76" spans="1:32" x14ac:dyDescent="0.3">
      <c r="A76" s="13">
        <v>1100118</v>
      </c>
      <c r="B76" s="13">
        <v>1100118</v>
      </c>
      <c r="C76" s="13">
        <v>1100118</v>
      </c>
      <c r="D76" s="13" t="s">
        <v>121</v>
      </c>
      <c r="E76" s="269">
        <v>414300130</v>
      </c>
      <c r="F76" s="270">
        <v>430130</v>
      </c>
      <c r="G76" s="271"/>
      <c r="H76" s="285">
        <v>414343130</v>
      </c>
      <c r="I76" s="285">
        <v>431130</v>
      </c>
      <c r="J76" s="20" t="s">
        <v>235</v>
      </c>
      <c r="K76" s="20"/>
      <c r="L76" s="44">
        <v>0</v>
      </c>
      <c r="M76" s="44">
        <v>0</v>
      </c>
      <c r="N76" s="44"/>
      <c r="O76" s="32">
        <f t="shared" si="17"/>
        <v>0</v>
      </c>
      <c r="P76" s="44"/>
      <c r="Q76" s="44"/>
      <c r="R76" s="32">
        <f t="shared" si="18"/>
        <v>0</v>
      </c>
      <c r="S76" s="44">
        <v>0</v>
      </c>
      <c r="T76" s="44"/>
      <c r="U76" s="32">
        <f t="shared" si="19"/>
        <v>0</v>
      </c>
      <c r="V76" s="44">
        <v>0</v>
      </c>
      <c r="W76" s="44"/>
      <c r="X76" s="32">
        <f t="shared" si="20"/>
        <v>0</v>
      </c>
      <c r="AC76" s="116"/>
    </row>
    <row r="77" spans="1:32" x14ac:dyDescent="0.3">
      <c r="A77" s="14"/>
      <c r="B77" s="14"/>
      <c r="C77" s="14"/>
      <c r="D77" s="14"/>
      <c r="E77" s="16"/>
      <c r="F77" s="17">
        <v>45</v>
      </c>
      <c r="G77" s="272"/>
      <c r="H77" s="17"/>
      <c r="I77" s="17"/>
      <c r="J77" s="17" t="s">
        <v>54</v>
      </c>
      <c r="K77" s="17" t="s">
        <v>54</v>
      </c>
      <c r="L77" s="9">
        <f t="shared" ref="L77:R77" si="25">SUM(L78:L80)</f>
        <v>545900</v>
      </c>
      <c r="M77" s="9">
        <f t="shared" si="25"/>
        <v>0</v>
      </c>
      <c r="N77" s="9">
        <f t="shared" si="25"/>
        <v>0</v>
      </c>
      <c r="O77" s="9">
        <f t="shared" si="25"/>
        <v>545900</v>
      </c>
      <c r="P77" s="9">
        <f t="shared" si="25"/>
        <v>0</v>
      </c>
      <c r="Q77" s="9">
        <f t="shared" si="25"/>
        <v>0</v>
      </c>
      <c r="R77" s="9">
        <f t="shared" si="25"/>
        <v>545900</v>
      </c>
      <c r="S77" s="9">
        <f t="shared" ref="S77:X77" si="26">SUM(S78:S80)</f>
        <v>0</v>
      </c>
      <c r="T77" s="9">
        <f t="shared" si="26"/>
        <v>0</v>
      </c>
      <c r="U77" s="9">
        <f t="shared" si="26"/>
        <v>545900</v>
      </c>
      <c r="V77" s="9">
        <f t="shared" si="26"/>
        <v>0</v>
      </c>
      <c r="W77" s="9">
        <f t="shared" si="26"/>
        <v>0</v>
      </c>
      <c r="X77" s="9">
        <f t="shared" si="26"/>
        <v>545900</v>
      </c>
      <c r="Y77" t="s">
        <v>124</v>
      </c>
      <c r="AC77" s="116"/>
    </row>
    <row r="78" spans="1:32" x14ac:dyDescent="0.3">
      <c r="A78" s="13">
        <v>1100118</v>
      </c>
      <c r="B78" s="13">
        <v>1100118</v>
      </c>
      <c r="C78" s="13">
        <v>1100118</v>
      </c>
      <c r="D78" s="13" t="s">
        <v>121</v>
      </c>
      <c r="E78" s="269">
        <v>414400101</v>
      </c>
      <c r="F78" s="270">
        <v>450101</v>
      </c>
      <c r="G78" s="271">
        <v>4501</v>
      </c>
      <c r="H78" s="285">
        <v>414445101</v>
      </c>
      <c r="I78" s="285">
        <v>451101</v>
      </c>
      <c r="J78" s="20" t="s">
        <v>55</v>
      </c>
      <c r="K78" s="20" t="s">
        <v>55</v>
      </c>
      <c r="L78" s="32">
        <v>535600</v>
      </c>
      <c r="M78" s="32">
        <v>0</v>
      </c>
      <c r="N78" s="32"/>
      <c r="O78" s="32">
        <f>+L78+M78-N78</f>
        <v>535600</v>
      </c>
      <c r="P78" s="32">
        <v>0</v>
      </c>
      <c r="Q78" s="32">
        <v>0</v>
      </c>
      <c r="R78" s="32">
        <f>+O78+P78-Q78</f>
        <v>535600</v>
      </c>
      <c r="S78" s="32">
        <v>0</v>
      </c>
      <c r="T78" s="32">
        <v>0</v>
      </c>
      <c r="U78" s="32">
        <f>+R78+S78-T78</f>
        <v>535600</v>
      </c>
      <c r="V78" s="32">
        <v>0</v>
      </c>
      <c r="W78" s="32">
        <v>0</v>
      </c>
      <c r="X78" s="32">
        <f>+U78+V78-W78</f>
        <v>535600</v>
      </c>
      <c r="Y78" t="s">
        <v>124</v>
      </c>
      <c r="AC78" s="116"/>
    </row>
    <row r="79" spans="1:32" x14ac:dyDescent="0.3">
      <c r="A79" s="13">
        <v>1100118</v>
      </c>
      <c r="B79" s="13">
        <v>1100118</v>
      </c>
      <c r="C79" s="13">
        <v>1100118</v>
      </c>
      <c r="D79" s="13" t="s">
        <v>121</v>
      </c>
      <c r="E79" s="269">
        <v>414400102</v>
      </c>
      <c r="F79" s="270">
        <v>450102</v>
      </c>
      <c r="G79" s="271">
        <v>4502</v>
      </c>
      <c r="H79" s="285">
        <v>414445201</v>
      </c>
      <c r="I79" s="285">
        <v>451201</v>
      </c>
      <c r="J79" s="20" t="s">
        <v>56</v>
      </c>
      <c r="K79" s="20" t="s">
        <v>56</v>
      </c>
      <c r="L79" s="32">
        <v>5150</v>
      </c>
      <c r="M79" s="32"/>
      <c r="N79" s="32"/>
      <c r="O79" s="32">
        <f>+L79+M79-N79</f>
        <v>5150</v>
      </c>
      <c r="P79" s="32">
        <v>0</v>
      </c>
      <c r="Q79" s="32">
        <v>0</v>
      </c>
      <c r="R79" s="32">
        <f>+O79+P79-Q79</f>
        <v>5150</v>
      </c>
      <c r="S79" s="32">
        <v>0</v>
      </c>
      <c r="T79" s="32">
        <v>0</v>
      </c>
      <c r="U79" s="32">
        <f>+R79+S79-T79</f>
        <v>5150</v>
      </c>
      <c r="V79" s="32">
        <v>0</v>
      </c>
      <c r="W79" s="32">
        <v>0</v>
      </c>
      <c r="X79" s="32">
        <f>+U79+V79-W79</f>
        <v>5150</v>
      </c>
      <c r="Y79" t="s">
        <v>124</v>
      </c>
      <c r="Z79"/>
      <c r="AD79"/>
      <c r="AE79"/>
      <c r="AF79"/>
    </row>
    <row r="80" spans="1:32" x14ac:dyDescent="0.3">
      <c r="A80" s="13">
        <v>1100118</v>
      </c>
      <c r="B80" s="13">
        <v>1100118</v>
      </c>
      <c r="C80" s="13">
        <v>1100118</v>
      </c>
      <c r="D80" s="13" t="s">
        <v>121</v>
      </c>
      <c r="E80" s="269">
        <v>414400103</v>
      </c>
      <c r="F80" s="270">
        <v>450103</v>
      </c>
      <c r="G80" s="271">
        <v>4503</v>
      </c>
      <c r="H80" s="285">
        <v>414445301</v>
      </c>
      <c r="I80" s="285">
        <v>451301</v>
      </c>
      <c r="J80" s="20" t="s">
        <v>57</v>
      </c>
      <c r="K80" s="20" t="s">
        <v>57</v>
      </c>
      <c r="L80" s="32">
        <v>5150</v>
      </c>
      <c r="M80" s="32"/>
      <c r="N80" s="32"/>
      <c r="O80" s="32">
        <f>+L80+M80-N80</f>
        <v>5150</v>
      </c>
      <c r="P80" s="32">
        <v>0</v>
      </c>
      <c r="Q80" s="32">
        <v>0</v>
      </c>
      <c r="R80" s="32">
        <f>+O80+P80-Q80</f>
        <v>5150</v>
      </c>
      <c r="S80" s="32">
        <v>0</v>
      </c>
      <c r="T80" s="32">
        <v>0</v>
      </c>
      <c r="U80" s="32">
        <f>+R80+S80-T80</f>
        <v>5150</v>
      </c>
      <c r="V80" s="32">
        <v>0</v>
      </c>
      <c r="W80" s="32">
        <v>0</v>
      </c>
      <c r="X80" s="32">
        <f>+U80+V80-W80</f>
        <v>5150</v>
      </c>
      <c r="Y80" t="s">
        <v>124</v>
      </c>
      <c r="Z80"/>
      <c r="AD80"/>
      <c r="AE80"/>
      <c r="AF80"/>
    </row>
    <row r="81" spans="1:32" x14ac:dyDescent="0.3">
      <c r="A81" s="13"/>
      <c r="B81" s="13"/>
      <c r="C81" s="13"/>
      <c r="D81" s="13"/>
      <c r="E81" s="16"/>
      <c r="F81" s="15">
        <v>50</v>
      </c>
      <c r="G81" s="273"/>
      <c r="H81" s="15"/>
      <c r="I81" s="15"/>
      <c r="J81" s="15" t="s">
        <v>58</v>
      </c>
      <c r="K81" s="15" t="s">
        <v>58</v>
      </c>
      <c r="L81" s="12">
        <f t="shared" ref="L81:X81" si="27">L82+L118</f>
        <v>6110708</v>
      </c>
      <c r="M81" s="12">
        <f t="shared" si="27"/>
        <v>0</v>
      </c>
      <c r="N81" s="12">
        <f t="shared" si="27"/>
        <v>0</v>
      </c>
      <c r="O81" s="12">
        <f t="shared" si="27"/>
        <v>6110708</v>
      </c>
      <c r="P81" s="12">
        <f t="shared" si="27"/>
        <v>0</v>
      </c>
      <c r="Q81" s="12">
        <f t="shared" si="27"/>
        <v>0</v>
      </c>
      <c r="R81" s="12">
        <f t="shared" si="27"/>
        <v>6110708</v>
      </c>
      <c r="S81" s="12">
        <f t="shared" si="27"/>
        <v>0</v>
      </c>
      <c r="T81" s="12">
        <f t="shared" si="27"/>
        <v>0</v>
      </c>
      <c r="U81" s="12">
        <f t="shared" si="27"/>
        <v>6110708</v>
      </c>
      <c r="V81" s="12">
        <f t="shared" si="27"/>
        <v>0</v>
      </c>
      <c r="W81" s="12">
        <f t="shared" si="27"/>
        <v>0</v>
      </c>
      <c r="X81" s="12">
        <f t="shared" si="27"/>
        <v>6110708</v>
      </c>
      <c r="Y81" t="s">
        <v>124</v>
      </c>
      <c r="AA81" s="111"/>
      <c r="AC81" s="116"/>
    </row>
    <row r="82" spans="1:32" x14ac:dyDescent="0.3">
      <c r="A82" s="14"/>
      <c r="B82" s="14"/>
      <c r="C82" s="14"/>
      <c r="D82" s="14"/>
      <c r="E82" s="16"/>
      <c r="F82" s="17">
        <v>51</v>
      </c>
      <c r="G82" s="272"/>
      <c r="H82" s="17"/>
      <c r="I82" s="17"/>
      <c r="J82" s="17" t="s">
        <v>59</v>
      </c>
      <c r="K82" s="17" t="s">
        <v>59</v>
      </c>
      <c r="L82" s="9">
        <f t="shared" ref="L82:X82" si="28">SUM(L83:L117)</f>
        <v>6110708</v>
      </c>
      <c r="M82" s="9">
        <f t="shared" si="28"/>
        <v>0</v>
      </c>
      <c r="N82" s="9">
        <f t="shared" si="28"/>
        <v>0</v>
      </c>
      <c r="O82" s="9">
        <f t="shared" si="28"/>
        <v>6110708</v>
      </c>
      <c r="P82" s="9">
        <f t="shared" si="28"/>
        <v>0</v>
      </c>
      <c r="Q82" s="9">
        <f t="shared" si="28"/>
        <v>0</v>
      </c>
      <c r="R82" s="9">
        <f t="shared" si="28"/>
        <v>6110708</v>
      </c>
      <c r="S82" s="9">
        <f t="shared" si="28"/>
        <v>0</v>
      </c>
      <c r="T82" s="9">
        <f t="shared" si="28"/>
        <v>0</v>
      </c>
      <c r="U82" s="9">
        <f t="shared" si="28"/>
        <v>6110708</v>
      </c>
      <c r="V82" s="9">
        <f t="shared" si="28"/>
        <v>0</v>
      </c>
      <c r="W82" s="9">
        <f t="shared" si="28"/>
        <v>0</v>
      </c>
      <c r="X82" s="9">
        <f t="shared" si="28"/>
        <v>6110708</v>
      </c>
      <c r="Y82" t="s">
        <v>124</v>
      </c>
      <c r="AC82" s="116"/>
    </row>
    <row r="83" spans="1:32" x14ac:dyDescent="0.3">
      <c r="A83" s="13">
        <v>1100118</v>
      </c>
      <c r="B83" s="13">
        <v>1100118</v>
      </c>
      <c r="C83" s="13">
        <v>1100118</v>
      </c>
      <c r="D83" s="13" t="s">
        <v>121</v>
      </c>
      <c r="E83" s="269">
        <v>415100101</v>
      </c>
      <c r="F83" s="270">
        <v>510101</v>
      </c>
      <c r="G83" s="271">
        <v>5101</v>
      </c>
      <c r="H83" s="285">
        <v>415151001</v>
      </c>
      <c r="I83" s="285">
        <v>511001</v>
      </c>
      <c r="J83" s="14" t="s">
        <v>60</v>
      </c>
      <c r="K83" s="14" t="s">
        <v>60</v>
      </c>
      <c r="L83" s="32">
        <v>561350</v>
      </c>
      <c r="M83" s="32"/>
      <c r="N83" s="32"/>
      <c r="O83" s="32">
        <f>+L83+M83-N83</f>
        <v>561350</v>
      </c>
      <c r="P83" s="32">
        <v>0</v>
      </c>
      <c r="Q83" s="32">
        <v>0</v>
      </c>
      <c r="R83" s="32">
        <f>+O83+P83-Q83</f>
        <v>561350</v>
      </c>
      <c r="S83" s="32">
        <v>0</v>
      </c>
      <c r="T83" s="32">
        <v>0</v>
      </c>
      <c r="U83" s="32">
        <f>+R83+S83-T83</f>
        <v>561350</v>
      </c>
      <c r="V83" s="32">
        <v>0</v>
      </c>
      <c r="W83" s="32">
        <v>0</v>
      </c>
      <c r="X83" s="32">
        <f>+U83+V83-W83</f>
        <v>561350</v>
      </c>
      <c r="Y83" t="s">
        <v>124</v>
      </c>
      <c r="Z83"/>
      <c r="AD83"/>
      <c r="AE83"/>
      <c r="AF83"/>
    </row>
    <row r="84" spans="1:32" x14ac:dyDescent="0.3">
      <c r="A84" s="13">
        <v>1100118</v>
      </c>
      <c r="B84" s="13">
        <v>1100118</v>
      </c>
      <c r="C84" s="13">
        <v>1100118</v>
      </c>
      <c r="D84" s="13" t="s">
        <v>121</v>
      </c>
      <c r="E84" s="269">
        <v>415100103</v>
      </c>
      <c r="F84" s="270">
        <v>510103</v>
      </c>
      <c r="G84" s="271">
        <v>5102</v>
      </c>
      <c r="H84" s="285">
        <v>415151002</v>
      </c>
      <c r="I84" s="285">
        <v>511002</v>
      </c>
      <c r="J84" s="14" t="s">
        <v>62</v>
      </c>
      <c r="K84" s="14" t="s">
        <v>62</v>
      </c>
      <c r="L84" s="32">
        <v>119583</v>
      </c>
      <c r="M84" s="32"/>
      <c r="N84" s="32"/>
      <c r="O84" s="32">
        <f>+L84+M84-N84</f>
        <v>119583</v>
      </c>
      <c r="P84" s="32">
        <v>0</v>
      </c>
      <c r="Q84" s="32">
        <v>0</v>
      </c>
      <c r="R84" s="32">
        <f>+O84+P84-Q84</f>
        <v>119583</v>
      </c>
      <c r="S84" s="32">
        <v>0</v>
      </c>
      <c r="T84" s="32">
        <v>0</v>
      </c>
      <c r="U84" s="32">
        <f>+R84+S84-T84</f>
        <v>119583</v>
      </c>
      <c r="V84" s="32">
        <v>0</v>
      </c>
      <c r="W84" s="32">
        <v>0</v>
      </c>
      <c r="X84" s="32">
        <f>+U84+V84-W84</f>
        <v>119583</v>
      </c>
      <c r="Y84" t="s">
        <v>124</v>
      </c>
      <c r="Z84"/>
      <c r="AD84"/>
      <c r="AE84"/>
      <c r="AF84"/>
    </row>
    <row r="85" spans="1:32" x14ac:dyDescent="0.3">
      <c r="A85" s="13">
        <v>1100118</v>
      </c>
      <c r="B85" s="13">
        <v>1100118</v>
      </c>
      <c r="C85" s="13">
        <v>1100118</v>
      </c>
      <c r="D85" s="13" t="s">
        <v>121</v>
      </c>
      <c r="E85" s="269">
        <v>415100104</v>
      </c>
      <c r="F85" s="270">
        <v>510104</v>
      </c>
      <c r="G85" s="271">
        <v>5103</v>
      </c>
      <c r="H85" s="285">
        <v>415151003</v>
      </c>
      <c r="I85" s="285">
        <v>511003</v>
      </c>
      <c r="J85" s="14" t="s">
        <v>63</v>
      </c>
      <c r="K85" s="14" t="s">
        <v>63</v>
      </c>
      <c r="L85" s="32">
        <v>517060</v>
      </c>
      <c r="M85" s="32"/>
      <c r="N85" s="32"/>
      <c r="O85" s="32">
        <f>+L85+M85-N85</f>
        <v>517060</v>
      </c>
      <c r="P85" s="32">
        <v>0</v>
      </c>
      <c r="Q85" s="32">
        <v>0</v>
      </c>
      <c r="R85" s="32">
        <f>+O85+P85-Q85</f>
        <v>517060</v>
      </c>
      <c r="S85" s="32">
        <v>0</v>
      </c>
      <c r="T85" s="32">
        <v>0</v>
      </c>
      <c r="U85" s="32">
        <f>+R85+S85-T85</f>
        <v>517060</v>
      </c>
      <c r="V85" s="32">
        <v>0</v>
      </c>
      <c r="W85" s="32">
        <v>0</v>
      </c>
      <c r="X85" s="32">
        <f>+U85+V85-W85</f>
        <v>517060</v>
      </c>
      <c r="Y85" t="s">
        <v>124</v>
      </c>
      <c r="Z85"/>
      <c r="AD85"/>
      <c r="AE85"/>
      <c r="AF85"/>
    </row>
    <row r="86" spans="1:32" x14ac:dyDescent="0.3">
      <c r="A86" s="13">
        <v>1100118</v>
      </c>
      <c r="B86" s="13">
        <v>1100118</v>
      </c>
      <c r="C86" s="13">
        <v>1100118</v>
      </c>
      <c r="D86" s="13" t="s">
        <v>121</v>
      </c>
      <c r="E86" s="269">
        <v>415100105</v>
      </c>
      <c r="F86" s="270">
        <v>510105</v>
      </c>
      <c r="G86" s="271">
        <v>5104</v>
      </c>
      <c r="H86" s="285">
        <v>415151004</v>
      </c>
      <c r="I86" s="285">
        <v>511004</v>
      </c>
      <c r="J86" s="14" t="s">
        <v>64</v>
      </c>
      <c r="K86" s="14" t="s">
        <v>64</v>
      </c>
      <c r="L86" s="32">
        <v>10300</v>
      </c>
      <c r="M86" s="32"/>
      <c r="N86" s="32"/>
      <c r="O86" s="32">
        <f t="shared" ref="O86:O117" si="29">+L86+M86-N86</f>
        <v>10300</v>
      </c>
      <c r="P86" s="32">
        <v>0</v>
      </c>
      <c r="Q86" s="32">
        <v>0</v>
      </c>
      <c r="R86" s="32">
        <f t="shared" ref="R86:R117" si="30">+O86+P86-Q86</f>
        <v>10300</v>
      </c>
      <c r="S86" s="32">
        <v>0</v>
      </c>
      <c r="T86" s="32">
        <v>0</v>
      </c>
      <c r="U86" s="32">
        <f t="shared" ref="U86:U117" si="31">+R86+S86-T86</f>
        <v>10300</v>
      </c>
      <c r="V86" s="32">
        <v>0</v>
      </c>
      <c r="W86" s="32">
        <v>0</v>
      </c>
      <c r="X86" s="32">
        <f t="shared" ref="X86:X117" si="32">+U86+V86-W86</f>
        <v>10300</v>
      </c>
      <c r="Y86" t="s">
        <v>124</v>
      </c>
      <c r="Z86"/>
      <c r="AD86"/>
      <c r="AE86"/>
      <c r="AF86"/>
    </row>
    <row r="87" spans="1:32" x14ac:dyDescent="0.3">
      <c r="A87" s="13">
        <v>1100118</v>
      </c>
      <c r="B87" s="13">
        <v>1100118</v>
      </c>
      <c r="C87" s="13">
        <v>1100118</v>
      </c>
      <c r="D87" s="13" t="s">
        <v>121</v>
      </c>
      <c r="E87" s="269">
        <v>415100106</v>
      </c>
      <c r="F87" s="270">
        <v>510106</v>
      </c>
      <c r="G87" s="271">
        <v>5105</v>
      </c>
      <c r="H87" s="285">
        <v>415151005</v>
      </c>
      <c r="I87" s="285">
        <v>511005</v>
      </c>
      <c r="J87" s="14" t="s">
        <v>65</v>
      </c>
      <c r="K87" s="14" t="s">
        <v>65</v>
      </c>
      <c r="L87" s="32">
        <v>1030</v>
      </c>
      <c r="M87" s="32"/>
      <c r="N87" s="32"/>
      <c r="O87" s="32">
        <f t="shared" si="29"/>
        <v>1030</v>
      </c>
      <c r="P87" s="32">
        <v>0</v>
      </c>
      <c r="Q87" s="32">
        <v>0</v>
      </c>
      <c r="R87" s="32">
        <f t="shared" si="30"/>
        <v>1030</v>
      </c>
      <c r="S87" s="32">
        <v>0</v>
      </c>
      <c r="T87" s="32">
        <v>0</v>
      </c>
      <c r="U87" s="32">
        <f t="shared" si="31"/>
        <v>1030</v>
      </c>
      <c r="V87" s="32">
        <v>0</v>
      </c>
      <c r="W87" s="32">
        <v>0</v>
      </c>
      <c r="X87" s="32">
        <f t="shared" si="32"/>
        <v>1030</v>
      </c>
      <c r="Y87" t="s">
        <v>124</v>
      </c>
      <c r="Z87"/>
      <c r="AD87"/>
      <c r="AE87"/>
      <c r="AF87"/>
    </row>
    <row r="88" spans="1:32" x14ac:dyDescent="0.3">
      <c r="A88" s="13">
        <v>1100118</v>
      </c>
      <c r="B88" s="13">
        <v>1100118</v>
      </c>
      <c r="C88" s="13">
        <v>1100118</v>
      </c>
      <c r="D88" s="13" t="s">
        <v>121</v>
      </c>
      <c r="E88" s="269">
        <v>415100107</v>
      </c>
      <c r="F88" s="270">
        <v>510107</v>
      </c>
      <c r="G88" s="271">
        <v>5106</v>
      </c>
      <c r="H88" s="285">
        <v>415151006</v>
      </c>
      <c r="I88" s="285">
        <v>511006</v>
      </c>
      <c r="J88" s="14" t="s">
        <v>66</v>
      </c>
      <c r="K88" s="14" t="s">
        <v>66</v>
      </c>
      <c r="L88" s="32">
        <v>30900</v>
      </c>
      <c r="M88" s="32">
        <v>0</v>
      </c>
      <c r="N88" s="32"/>
      <c r="O88" s="32">
        <f t="shared" si="29"/>
        <v>30900</v>
      </c>
      <c r="P88" s="32">
        <v>0</v>
      </c>
      <c r="Q88" s="32">
        <v>0</v>
      </c>
      <c r="R88" s="32">
        <f t="shared" si="30"/>
        <v>30900</v>
      </c>
      <c r="S88" s="32">
        <v>0</v>
      </c>
      <c r="T88" s="32">
        <v>0</v>
      </c>
      <c r="U88" s="32">
        <f t="shared" si="31"/>
        <v>30900</v>
      </c>
      <c r="V88" s="32">
        <v>0</v>
      </c>
      <c r="W88" s="32">
        <v>0</v>
      </c>
      <c r="X88" s="32">
        <f t="shared" si="32"/>
        <v>30900</v>
      </c>
      <c r="Y88" t="s">
        <v>124</v>
      </c>
      <c r="Z88"/>
      <c r="AD88"/>
      <c r="AE88"/>
      <c r="AF88"/>
    </row>
    <row r="89" spans="1:32" x14ac:dyDescent="0.3">
      <c r="A89" s="13">
        <v>1100118</v>
      </c>
      <c r="B89" s="13">
        <v>1100118</v>
      </c>
      <c r="C89" s="13">
        <v>1100118</v>
      </c>
      <c r="D89" s="13" t="s">
        <v>121</v>
      </c>
      <c r="E89" s="269">
        <v>415100108</v>
      </c>
      <c r="F89" s="270">
        <v>510108</v>
      </c>
      <c r="G89" s="271">
        <v>5107</v>
      </c>
      <c r="H89" s="285">
        <v>415151007</v>
      </c>
      <c r="I89" s="285">
        <v>511007</v>
      </c>
      <c r="J89" s="14" t="s">
        <v>67</v>
      </c>
      <c r="K89" s="14" t="s">
        <v>67</v>
      </c>
      <c r="L89" s="32">
        <v>104030</v>
      </c>
      <c r="M89" s="32">
        <v>0</v>
      </c>
      <c r="N89" s="32"/>
      <c r="O89" s="32">
        <f t="shared" si="29"/>
        <v>104030</v>
      </c>
      <c r="P89" s="32">
        <v>0</v>
      </c>
      <c r="Q89" s="32">
        <v>0</v>
      </c>
      <c r="R89" s="32">
        <f t="shared" si="30"/>
        <v>104030</v>
      </c>
      <c r="S89" s="32">
        <v>0</v>
      </c>
      <c r="T89" s="32">
        <v>0</v>
      </c>
      <c r="U89" s="32">
        <f t="shared" si="31"/>
        <v>104030</v>
      </c>
      <c r="V89" s="32">
        <v>0</v>
      </c>
      <c r="W89" s="32">
        <v>0</v>
      </c>
      <c r="X89" s="32">
        <f t="shared" si="32"/>
        <v>104030</v>
      </c>
      <c r="Y89" t="s">
        <v>124</v>
      </c>
      <c r="AC89" s="116"/>
    </row>
    <row r="90" spans="1:32" x14ac:dyDescent="0.3">
      <c r="A90" s="13">
        <v>1100118</v>
      </c>
      <c r="B90" s="13">
        <v>1100118</v>
      </c>
      <c r="C90" s="13">
        <v>1100118</v>
      </c>
      <c r="D90" s="13" t="s">
        <v>121</v>
      </c>
      <c r="E90" s="269">
        <v>415100109</v>
      </c>
      <c r="F90" s="270">
        <v>510109</v>
      </c>
      <c r="G90" s="271">
        <v>5108</v>
      </c>
      <c r="H90" s="285">
        <v>415151008</v>
      </c>
      <c r="I90" s="285">
        <v>511008</v>
      </c>
      <c r="J90" s="14" t="s">
        <v>68</v>
      </c>
      <c r="K90" s="14" t="s">
        <v>68</v>
      </c>
      <c r="L90" s="32">
        <v>206000</v>
      </c>
      <c r="M90" s="32">
        <v>0</v>
      </c>
      <c r="N90" s="32"/>
      <c r="O90" s="32">
        <f t="shared" si="29"/>
        <v>206000</v>
      </c>
      <c r="P90" s="32">
        <v>0</v>
      </c>
      <c r="Q90" s="32">
        <v>0</v>
      </c>
      <c r="R90" s="32">
        <f t="shared" si="30"/>
        <v>206000</v>
      </c>
      <c r="S90" s="32">
        <v>0</v>
      </c>
      <c r="T90" s="32">
        <v>0</v>
      </c>
      <c r="U90" s="32">
        <f t="shared" si="31"/>
        <v>206000</v>
      </c>
      <c r="V90" s="32">
        <v>0</v>
      </c>
      <c r="W90" s="32">
        <v>0</v>
      </c>
      <c r="X90" s="32">
        <f t="shared" si="32"/>
        <v>206000</v>
      </c>
      <c r="Y90" t="s">
        <v>124</v>
      </c>
      <c r="AC90" s="116"/>
    </row>
    <row r="91" spans="1:32" x14ac:dyDescent="0.3">
      <c r="A91" s="13">
        <v>1100118</v>
      </c>
      <c r="B91" s="13">
        <v>1100118</v>
      </c>
      <c r="C91" s="13">
        <v>1100118</v>
      </c>
      <c r="D91" s="13" t="s">
        <v>121</v>
      </c>
      <c r="E91" s="269">
        <v>415100110</v>
      </c>
      <c r="F91" s="270">
        <v>510110</v>
      </c>
      <c r="G91" s="271">
        <v>5109</v>
      </c>
      <c r="H91" s="285">
        <v>415151009</v>
      </c>
      <c r="I91" s="285">
        <v>511009</v>
      </c>
      <c r="J91" s="14" t="s">
        <v>69</v>
      </c>
      <c r="K91" s="14" t="s">
        <v>69</v>
      </c>
      <c r="L91" s="32">
        <v>97850</v>
      </c>
      <c r="M91" s="32">
        <v>0</v>
      </c>
      <c r="N91" s="32"/>
      <c r="O91" s="32">
        <f t="shared" si="29"/>
        <v>97850</v>
      </c>
      <c r="P91" s="32">
        <v>0</v>
      </c>
      <c r="Q91" s="32">
        <v>0</v>
      </c>
      <c r="R91" s="32">
        <f t="shared" si="30"/>
        <v>97850</v>
      </c>
      <c r="S91" s="32">
        <v>0</v>
      </c>
      <c r="T91" s="32">
        <v>0</v>
      </c>
      <c r="U91" s="32">
        <f t="shared" si="31"/>
        <v>97850</v>
      </c>
      <c r="V91" s="32">
        <v>0</v>
      </c>
      <c r="W91" s="32">
        <v>0</v>
      </c>
      <c r="X91" s="32">
        <f t="shared" si="32"/>
        <v>97850</v>
      </c>
      <c r="Y91" t="s">
        <v>124</v>
      </c>
      <c r="Z91"/>
      <c r="AD91"/>
      <c r="AE91"/>
      <c r="AF91"/>
    </row>
    <row r="92" spans="1:32" x14ac:dyDescent="0.3">
      <c r="A92" s="13">
        <v>1100118</v>
      </c>
      <c r="B92" s="13">
        <v>1100118</v>
      </c>
      <c r="C92" s="13">
        <v>1100118</v>
      </c>
      <c r="D92" s="21" t="s">
        <v>121</v>
      </c>
      <c r="E92" s="269">
        <v>415100111</v>
      </c>
      <c r="F92" s="270">
        <v>510111</v>
      </c>
      <c r="G92" s="271">
        <v>5110</v>
      </c>
      <c r="H92" s="285">
        <v>415151010</v>
      </c>
      <c r="I92" s="285">
        <v>511010</v>
      </c>
      <c r="J92" s="14" t="s">
        <v>70</v>
      </c>
      <c r="K92" s="14" t="s">
        <v>70</v>
      </c>
      <c r="L92" s="32">
        <v>25750</v>
      </c>
      <c r="M92" s="32">
        <v>0</v>
      </c>
      <c r="N92" s="32"/>
      <c r="O92" s="32">
        <f t="shared" si="29"/>
        <v>25750</v>
      </c>
      <c r="P92" s="32">
        <v>0</v>
      </c>
      <c r="Q92" s="32">
        <v>0</v>
      </c>
      <c r="R92" s="32">
        <f t="shared" si="30"/>
        <v>25750</v>
      </c>
      <c r="S92" s="32">
        <v>0</v>
      </c>
      <c r="T92" s="32">
        <v>0</v>
      </c>
      <c r="U92" s="32">
        <f t="shared" si="31"/>
        <v>25750</v>
      </c>
      <c r="V92" s="32">
        <v>0</v>
      </c>
      <c r="W92" s="32">
        <v>0</v>
      </c>
      <c r="X92" s="32">
        <f t="shared" si="32"/>
        <v>25750</v>
      </c>
      <c r="Y92" t="s">
        <v>124</v>
      </c>
      <c r="Z92"/>
      <c r="AD92"/>
      <c r="AE92"/>
      <c r="AF92"/>
    </row>
    <row r="93" spans="1:32" x14ac:dyDescent="0.3">
      <c r="A93" s="13">
        <v>1100118</v>
      </c>
      <c r="B93" s="13">
        <v>1100118</v>
      </c>
      <c r="C93" s="13">
        <v>1100118</v>
      </c>
      <c r="D93" s="21" t="s">
        <v>121</v>
      </c>
      <c r="E93" s="269">
        <v>415100113</v>
      </c>
      <c r="F93" s="270">
        <v>510113</v>
      </c>
      <c r="G93" s="271">
        <v>5111</v>
      </c>
      <c r="H93" s="285">
        <v>415151011</v>
      </c>
      <c r="I93" s="285">
        <v>511011</v>
      </c>
      <c r="J93" s="14" t="s">
        <v>380</v>
      </c>
      <c r="K93" s="14" t="s">
        <v>380</v>
      </c>
      <c r="L93" s="32">
        <v>12360</v>
      </c>
      <c r="M93" s="32">
        <v>0</v>
      </c>
      <c r="N93" s="32"/>
      <c r="O93" s="32">
        <f t="shared" si="29"/>
        <v>12360</v>
      </c>
      <c r="P93" s="32">
        <v>0</v>
      </c>
      <c r="Q93" s="32">
        <v>0</v>
      </c>
      <c r="R93" s="32">
        <f t="shared" si="30"/>
        <v>12360</v>
      </c>
      <c r="S93" s="32">
        <v>0</v>
      </c>
      <c r="T93" s="32">
        <v>0</v>
      </c>
      <c r="U93" s="32">
        <f t="shared" si="31"/>
        <v>12360</v>
      </c>
      <c r="V93" s="32">
        <v>0</v>
      </c>
      <c r="W93" s="32">
        <v>0</v>
      </c>
      <c r="X93" s="32">
        <f t="shared" si="32"/>
        <v>12360</v>
      </c>
      <c r="Y93" t="s">
        <v>124</v>
      </c>
      <c r="Z93"/>
      <c r="AD93"/>
      <c r="AE93"/>
      <c r="AF93"/>
    </row>
    <row r="94" spans="1:32" x14ac:dyDescent="0.3">
      <c r="A94" s="13">
        <v>1100118</v>
      </c>
      <c r="B94" s="13">
        <v>1100118</v>
      </c>
      <c r="C94" s="13">
        <v>1100118</v>
      </c>
      <c r="D94" s="21" t="s">
        <v>121</v>
      </c>
      <c r="E94" s="269">
        <v>415100114</v>
      </c>
      <c r="F94" s="270">
        <v>510114</v>
      </c>
      <c r="G94" s="271">
        <v>5112</v>
      </c>
      <c r="H94" s="285">
        <v>415151012</v>
      </c>
      <c r="I94" s="285">
        <v>511012</v>
      </c>
      <c r="J94" s="14" t="s">
        <v>72</v>
      </c>
      <c r="K94" s="14" t="s">
        <v>72</v>
      </c>
      <c r="L94" s="32">
        <v>154500</v>
      </c>
      <c r="M94" s="32">
        <v>0</v>
      </c>
      <c r="N94" s="32"/>
      <c r="O94" s="32">
        <f t="shared" si="29"/>
        <v>154500</v>
      </c>
      <c r="P94" s="32">
        <v>0</v>
      </c>
      <c r="Q94" s="32">
        <v>0</v>
      </c>
      <c r="R94" s="32">
        <f t="shared" si="30"/>
        <v>154500</v>
      </c>
      <c r="S94" s="32">
        <v>0</v>
      </c>
      <c r="T94" s="32">
        <v>0</v>
      </c>
      <c r="U94" s="32">
        <f t="shared" si="31"/>
        <v>154500</v>
      </c>
      <c r="V94" s="32">
        <v>0</v>
      </c>
      <c r="W94" s="32">
        <v>0</v>
      </c>
      <c r="X94" s="32">
        <f t="shared" si="32"/>
        <v>154500</v>
      </c>
      <c r="Y94" t="s">
        <v>124</v>
      </c>
      <c r="Z94"/>
      <c r="AD94"/>
      <c r="AE94"/>
      <c r="AF94"/>
    </row>
    <row r="95" spans="1:32" x14ac:dyDescent="0.3">
      <c r="A95" s="13">
        <v>1100118</v>
      </c>
      <c r="B95" s="13">
        <v>1100118</v>
      </c>
      <c r="C95" s="13">
        <v>1100118</v>
      </c>
      <c r="D95" s="21" t="s">
        <v>121</v>
      </c>
      <c r="E95" s="269">
        <v>415100115</v>
      </c>
      <c r="F95" s="270">
        <v>510115</v>
      </c>
      <c r="G95" s="271">
        <v>5113</v>
      </c>
      <c r="H95" s="285">
        <v>415151013</v>
      </c>
      <c r="I95" s="285">
        <v>511013</v>
      </c>
      <c r="J95" s="14" t="s">
        <v>73</v>
      </c>
      <c r="K95" s="14" t="s">
        <v>73</v>
      </c>
      <c r="L95" s="32">
        <v>213160</v>
      </c>
      <c r="M95" s="32">
        <v>0</v>
      </c>
      <c r="N95" s="32"/>
      <c r="O95" s="32">
        <f t="shared" si="29"/>
        <v>213160</v>
      </c>
      <c r="P95" s="32">
        <v>0</v>
      </c>
      <c r="Q95" s="32">
        <v>0</v>
      </c>
      <c r="R95" s="32">
        <f t="shared" si="30"/>
        <v>213160</v>
      </c>
      <c r="S95" s="32">
        <v>0</v>
      </c>
      <c r="T95" s="32">
        <v>0</v>
      </c>
      <c r="U95" s="32">
        <f t="shared" si="31"/>
        <v>213160</v>
      </c>
      <c r="V95" s="32">
        <v>0</v>
      </c>
      <c r="W95" s="32">
        <v>0</v>
      </c>
      <c r="X95" s="32">
        <f t="shared" si="32"/>
        <v>213160</v>
      </c>
      <c r="Y95" t="s">
        <v>124</v>
      </c>
      <c r="AC95" s="116"/>
    </row>
    <row r="96" spans="1:32" x14ac:dyDescent="0.3">
      <c r="A96" s="13">
        <v>1100118</v>
      </c>
      <c r="B96" s="13">
        <v>1100118</v>
      </c>
      <c r="C96" s="13">
        <v>1100118</v>
      </c>
      <c r="D96" s="21" t="s">
        <v>121</v>
      </c>
      <c r="E96" s="269">
        <v>415100116</v>
      </c>
      <c r="F96" s="270">
        <v>510116</v>
      </c>
      <c r="G96" s="271">
        <v>5114</v>
      </c>
      <c r="H96" s="285">
        <v>415151014</v>
      </c>
      <c r="I96" s="285">
        <v>511014</v>
      </c>
      <c r="J96" s="14" t="s">
        <v>74</v>
      </c>
      <c r="K96" s="14" t="s">
        <v>74</v>
      </c>
      <c r="L96" s="32">
        <v>277250</v>
      </c>
      <c r="M96" s="32">
        <v>0</v>
      </c>
      <c r="N96" s="32"/>
      <c r="O96" s="32">
        <f t="shared" si="29"/>
        <v>277250</v>
      </c>
      <c r="P96" s="32">
        <v>0</v>
      </c>
      <c r="Q96" s="32">
        <v>0</v>
      </c>
      <c r="R96" s="32">
        <f t="shared" si="30"/>
        <v>277250</v>
      </c>
      <c r="S96" s="32">
        <v>0</v>
      </c>
      <c r="T96" s="32">
        <v>0</v>
      </c>
      <c r="U96" s="32">
        <f t="shared" si="31"/>
        <v>277250</v>
      </c>
      <c r="V96" s="32">
        <v>0</v>
      </c>
      <c r="W96" s="32">
        <v>0</v>
      </c>
      <c r="X96" s="32">
        <f t="shared" si="32"/>
        <v>277250</v>
      </c>
      <c r="Y96" t="s">
        <v>124</v>
      </c>
      <c r="AC96" s="116"/>
    </row>
    <row r="97" spans="1:32" x14ac:dyDescent="0.3">
      <c r="A97" s="13">
        <v>1100118</v>
      </c>
      <c r="B97" s="13">
        <v>1100118</v>
      </c>
      <c r="C97" s="13">
        <v>1100118</v>
      </c>
      <c r="D97" s="21" t="s">
        <v>121</v>
      </c>
      <c r="E97" s="269">
        <v>415100117</v>
      </c>
      <c r="F97" s="270">
        <v>510117</v>
      </c>
      <c r="G97" s="271">
        <v>5115</v>
      </c>
      <c r="H97" s="285">
        <v>415151015</v>
      </c>
      <c r="I97" s="285">
        <v>511015</v>
      </c>
      <c r="J97" s="14" t="s">
        <v>75</v>
      </c>
      <c r="K97" s="14" t="s">
        <v>75</v>
      </c>
      <c r="L97" s="32">
        <v>669500</v>
      </c>
      <c r="M97" s="32">
        <v>0</v>
      </c>
      <c r="N97" s="32"/>
      <c r="O97" s="32">
        <f t="shared" si="29"/>
        <v>669500</v>
      </c>
      <c r="P97" s="32">
        <v>0</v>
      </c>
      <c r="Q97" s="32">
        <v>0</v>
      </c>
      <c r="R97" s="32">
        <f t="shared" si="30"/>
        <v>669500</v>
      </c>
      <c r="S97" s="32">
        <v>0</v>
      </c>
      <c r="T97" s="32">
        <v>0</v>
      </c>
      <c r="U97" s="32">
        <f t="shared" si="31"/>
        <v>669500</v>
      </c>
      <c r="V97" s="32">
        <v>0</v>
      </c>
      <c r="W97" s="32">
        <v>0</v>
      </c>
      <c r="X97" s="32">
        <f t="shared" si="32"/>
        <v>669500</v>
      </c>
      <c r="Y97" t="s">
        <v>124</v>
      </c>
      <c r="Z97"/>
      <c r="AD97"/>
      <c r="AE97"/>
      <c r="AF97"/>
    </row>
    <row r="98" spans="1:32" x14ac:dyDescent="0.3">
      <c r="A98" s="13">
        <v>1100118</v>
      </c>
      <c r="B98" s="13">
        <v>1100118</v>
      </c>
      <c r="C98" s="13">
        <v>1100118</v>
      </c>
      <c r="D98" s="21" t="s">
        <v>121</v>
      </c>
      <c r="E98" s="269">
        <v>415100118</v>
      </c>
      <c r="F98" s="270">
        <v>510118</v>
      </c>
      <c r="G98" s="271">
        <v>5116</v>
      </c>
      <c r="H98" s="285">
        <v>415151016</v>
      </c>
      <c r="I98" s="285">
        <v>511016</v>
      </c>
      <c r="J98" s="14" t="s">
        <v>381</v>
      </c>
      <c r="K98" s="14" t="s">
        <v>381</v>
      </c>
      <c r="L98" s="32">
        <v>72100</v>
      </c>
      <c r="M98" s="32">
        <v>0</v>
      </c>
      <c r="N98" s="32"/>
      <c r="O98" s="32">
        <f t="shared" si="29"/>
        <v>72100</v>
      </c>
      <c r="P98" s="32">
        <v>0</v>
      </c>
      <c r="Q98" s="32">
        <v>0</v>
      </c>
      <c r="R98" s="32">
        <f t="shared" si="30"/>
        <v>72100</v>
      </c>
      <c r="S98" s="32">
        <v>0</v>
      </c>
      <c r="T98" s="32">
        <v>0</v>
      </c>
      <c r="U98" s="32">
        <f t="shared" si="31"/>
        <v>72100</v>
      </c>
      <c r="V98" s="32">
        <v>0</v>
      </c>
      <c r="W98" s="32">
        <v>0</v>
      </c>
      <c r="X98" s="32">
        <f t="shared" si="32"/>
        <v>72100</v>
      </c>
      <c r="Y98" t="s">
        <v>124</v>
      </c>
      <c r="Z98"/>
      <c r="AD98"/>
      <c r="AE98"/>
      <c r="AF98"/>
    </row>
    <row r="99" spans="1:32" x14ac:dyDescent="0.3">
      <c r="A99" s="13">
        <v>1100118</v>
      </c>
      <c r="B99" s="13">
        <v>1100118</v>
      </c>
      <c r="C99" s="13">
        <v>1100118</v>
      </c>
      <c r="D99" s="21" t="s">
        <v>121</v>
      </c>
      <c r="E99" s="269">
        <v>415100119</v>
      </c>
      <c r="F99" s="270">
        <v>510119</v>
      </c>
      <c r="G99" s="271">
        <v>5117</v>
      </c>
      <c r="H99" s="285">
        <v>415151017</v>
      </c>
      <c r="I99" s="285">
        <v>511017</v>
      </c>
      <c r="J99" s="14" t="s">
        <v>76</v>
      </c>
      <c r="K99" s="14" t="s">
        <v>76</v>
      </c>
      <c r="L99" s="32">
        <v>2575</v>
      </c>
      <c r="M99" s="32">
        <v>0</v>
      </c>
      <c r="N99" s="32"/>
      <c r="O99" s="32">
        <f t="shared" si="29"/>
        <v>2575</v>
      </c>
      <c r="P99" s="32">
        <v>0</v>
      </c>
      <c r="Q99" s="32">
        <v>0</v>
      </c>
      <c r="R99" s="32">
        <f t="shared" si="30"/>
        <v>2575</v>
      </c>
      <c r="S99" s="32">
        <v>0</v>
      </c>
      <c r="T99" s="32">
        <v>0</v>
      </c>
      <c r="U99" s="32">
        <f t="shared" si="31"/>
        <v>2575</v>
      </c>
      <c r="V99" s="32">
        <v>0</v>
      </c>
      <c r="W99" s="32">
        <v>0</v>
      </c>
      <c r="X99" s="32">
        <f t="shared" si="32"/>
        <v>2575</v>
      </c>
      <c r="Y99" t="s">
        <v>124</v>
      </c>
      <c r="Z99"/>
      <c r="AD99"/>
      <c r="AE99"/>
      <c r="AF99"/>
    </row>
    <row r="100" spans="1:32" x14ac:dyDescent="0.3">
      <c r="A100" s="13">
        <v>1100118</v>
      </c>
      <c r="B100" s="13">
        <v>1100118</v>
      </c>
      <c r="C100" s="13">
        <v>1100118</v>
      </c>
      <c r="D100" s="21" t="s">
        <v>121</v>
      </c>
      <c r="E100" s="269">
        <v>415100120</v>
      </c>
      <c r="F100" s="270">
        <v>510120</v>
      </c>
      <c r="G100" s="271">
        <v>5118</v>
      </c>
      <c r="H100" s="285">
        <v>415151018</v>
      </c>
      <c r="I100" s="285">
        <v>511018</v>
      </c>
      <c r="J100" s="14" t="s">
        <v>77</v>
      </c>
      <c r="K100" s="14" t="s">
        <v>77</v>
      </c>
      <c r="L100" s="32">
        <v>66950</v>
      </c>
      <c r="M100" s="32">
        <v>0</v>
      </c>
      <c r="N100" s="32"/>
      <c r="O100" s="32">
        <f t="shared" si="29"/>
        <v>66950</v>
      </c>
      <c r="P100" s="32">
        <v>0</v>
      </c>
      <c r="Q100" s="32">
        <v>0</v>
      </c>
      <c r="R100" s="32">
        <f t="shared" si="30"/>
        <v>66950</v>
      </c>
      <c r="S100" s="32">
        <v>0</v>
      </c>
      <c r="T100" s="32">
        <v>0</v>
      </c>
      <c r="U100" s="32">
        <f t="shared" si="31"/>
        <v>66950</v>
      </c>
      <c r="V100" s="32">
        <v>0</v>
      </c>
      <c r="W100" s="32">
        <v>0</v>
      </c>
      <c r="X100" s="32">
        <f t="shared" si="32"/>
        <v>66950</v>
      </c>
      <c r="Y100" t="s">
        <v>124</v>
      </c>
      <c r="Z100"/>
      <c r="AD100"/>
      <c r="AE100"/>
      <c r="AF100"/>
    </row>
    <row r="101" spans="1:32" x14ac:dyDescent="0.3">
      <c r="A101" s="13">
        <v>1100118</v>
      </c>
      <c r="B101" s="13">
        <v>1100118</v>
      </c>
      <c r="C101" s="13">
        <v>1100118</v>
      </c>
      <c r="D101" s="21" t="s">
        <v>121</v>
      </c>
      <c r="E101" s="269">
        <v>415100121</v>
      </c>
      <c r="F101" s="270">
        <v>510121</v>
      </c>
      <c r="G101" s="271">
        <v>5119</v>
      </c>
      <c r="H101" s="285">
        <v>415151019</v>
      </c>
      <c r="I101" s="285">
        <v>511019</v>
      </c>
      <c r="J101" s="14" t="s">
        <v>78</v>
      </c>
      <c r="K101" s="14" t="s">
        <v>78</v>
      </c>
      <c r="L101" s="32">
        <v>82400</v>
      </c>
      <c r="M101" s="32">
        <v>0</v>
      </c>
      <c r="N101" s="32"/>
      <c r="O101" s="32">
        <f t="shared" si="29"/>
        <v>82400</v>
      </c>
      <c r="P101" s="32">
        <v>0</v>
      </c>
      <c r="Q101" s="32">
        <v>0</v>
      </c>
      <c r="R101" s="32">
        <f t="shared" si="30"/>
        <v>82400</v>
      </c>
      <c r="S101" s="32">
        <v>0</v>
      </c>
      <c r="T101" s="32">
        <v>0</v>
      </c>
      <c r="U101" s="32">
        <f t="shared" si="31"/>
        <v>82400</v>
      </c>
      <c r="V101" s="32">
        <v>0</v>
      </c>
      <c r="W101" s="32">
        <v>0</v>
      </c>
      <c r="X101" s="32">
        <f t="shared" si="32"/>
        <v>82400</v>
      </c>
      <c r="Y101" t="s">
        <v>124</v>
      </c>
      <c r="AC101" s="116"/>
    </row>
    <row r="102" spans="1:32" x14ac:dyDescent="0.3">
      <c r="A102" s="13">
        <v>1100118</v>
      </c>
      <c r="B102" s="13">
        <v>1100118</v>
      </c>
      <c r="C102" s="13">
        <v>1100118</v>
      </c>
      <c r="D102" s="21" t="s">
        <v>121</v>
      </c>
      <c r="E102" s="269">
        <v>415900124</v>
      </c>
      <c r="F102" s="270">
        <v>510124</v>
      </c>
      <c r="G102" s="271">
        <v>5120</v>
      </c>
      <c r="H102" s="285">
        <v>415151020</v>
      </c>
      <c r="I102" s="285">
        <v>511020</v>
      </c>
      <c r="J102" s="14" t="s">
        <v>81</v>
      </c>
      <c r="K102" s="14" t="s">
        <v>81</v>
      </c>
      <c r="L102" s="32">
        <v>2060</v>
      </c>
      <c r="M102" s="32">
        <v>0</v>
      </c>
      <c r="N102" s="32"/>
      <c r="O102" s="32">
        <f t="shared" ref="O102:O112" si="33">+L102+M102-N102</f>
        <v>2060</v>
      </c>
      <c r="P102" s="32">
        <v>0</v>
      </c>
      <c r="Q102" s="32">
        <v>0</v>
      </c>
      <c r="R102" s="32">
        <f t="shared" ref="R102:R112" si="34">+O102+P102-Q102</f>
        <v>2060</v>
      </c>
      <c r="S102" s="32">
        <v>0</v>
      </c>
      <c r="T102" s="32">
        <v>0</v>
      </c>
      <c r="U102" s="32">
        <f t="shared" ref="U102:U112" si="35">+R102+S102-T102</f>
        <v>2060</v>
      </c>
      <c r="V102" s="32">
        <v>0</v>
      </c>
      <c r="W102" s="32">
        <v>0</v>
      </c>
      <c r="X102" s="32">
        <f t="shared" ref="X102:X112" si="36">+U102+V102-W102</f>
        <v>2060</v>
      </c>
      <c r="Y102" t="s">
        <v>124</v>
      </c>
      <c r="AC102" s="116"/>
    </row>
    <row r="103" spans="1:32" x14ac:dyDescent="0.3">
      <c r="A103" s="13">
        <v>1100118</v>
      </c>
      <c r="B103" s="13">
        <v>1100118</v>
      </c>
      <c r="C103" s="13">
        <v>1100118</v>
      </c>
      <c r="D103" s="21" t="s">
        <v>121</v>
      </c>
      <c r="E103" s="269">
        <v>415900126</v>
      </c>
      <c r="F103" s="270">
        <v>510126</v>
      </c>
      <c r="G103" s="271">
        <v>5121</v>
      </c>
      <c r="H103" s="285">
        <v>415151021</v>
      </c>
      <c r="I103" s="285">
        <v>511021</v>
      </c>
      <c r="J103" s="14" t="s">
        <v>83</v>
      </c>
      <c r="K103" s="14" t="s">
        <v>83</v>
      </c>
      <c r="L103" s="32">
        <v>92700</v>
      </c>
      <c r="M103" s="32">
        <v>0</v>
      </c>
      <c r="N103" s="32"/>
      <c r="O103" s="32">
        <f t="shared" si="33"/>
        <v>92700</v>
      </c>
      <c r="P103" s="32">
        <v>0</v>
      </c>
      <c r="Q103" s="32">
        <v>0</v>
      </c>
      <c r="R103" s="32">
        <f t="shared" si="34"/>
        <v>92700</v>
      </c>
      <c r="S103" s="32">
        <v>0</v>
      </c>
      <c r="T103" s="32">
        <v>0</v>
      </c>
      <c r="U103" s="32">
        <f t="shared" si="35"/>
        <v>92700</v>
      </c>
      <c r="V103" s="32">
        <v>0</v>
      </c>
      <c r="W103" s="32">
        <v>0</v>
      </c>
      <c r="X103" s="32">
        <f t="shared" si="36"/>
        <v>92700</v>
      </c>
      <c r="Y103" t="s">
        <v>124</v>
      </c>
      <c r="AC103" s="116"/>
    </row>
    <row r="104" spans="1:32" x14ac:dyDescent="0.3">
      <c r="A104" s="13">
        <v>1100118</v>
      </c>
      <c r="B104" s="13">
        <v>1100118</v>
      </c>
      <c r="C104" s="13">
        <v>1100118</v>
      </c>
      <c r="D104" s="21" t="s">
        <v>121</v>
      </c>
      <c r="E104" s="269">
        <v>415900127</v>
      </c>
      <c r="F104" s="270">
        <v>510127</v>
      </c>
      <c r="G104" s="271">
        <v>5122</v>
      </c>
      <c r="H104" s="285">
        <v>415151022</v>
      </c>
      <c r="I104" s="285">
        <v>511022</v>
      </c>
      <c r="J104" s="14" t="s">
        <v>84</v>
      </c>
      <c r="K104" s="14" t="s">
        <v>84</v>
      </c>
      <c r="L104" s="32">
        <v>144200</v>
      </c>
      <c r="M104" s="32">
        <v>0</v>
      </c>
      <c r="N104" s="32"/>
      <c r="O104" s="32">
        <f t="shared" si="33"/>
        <v>144200</v>
      </c>
      <c r="P104" s="32">
        <v>0</v>
      </c>
      <c r="Q104" s="32">
        <v>0</v>
      </c>
      <c r="R104" s="32">
        <f t="shared" si="34"/>
        <v>144200</v>
      </c>
      <c r="S104" s="32">
        <v>0</v>
      </c>
      <c r="T104" s="32">
        <v>0</v>
      </c>
      <c r="U104" s="32">
        <f t="shared" si="35"/>
        <v>144200</v>
      </c>
      <c r="V104" s="32">
        <v>0</v>
      </c>
      <c r="W104" s="32">
        <v>0</v>
      </c>
      <c r="X104" s="32">
        <f t="shared" si="36"/>
        <v>144200</v>
      </c>
      <c r="Y104" t="s">
        <v>124</v>
      </c>
      <c r="AC104" s="116"/>
    </row>
    <row r="105" spans="1:32" x14ac:dyDescent="0.3">
      <c r="A105" s="13">
        <v>1100118</v>
      </c>
      <c r="B105" s="13">
        <v>1100118</v>
      </c>
      <c r="C105" s="13">
        <v>1100118</v>
      </c>
      <c r="D105" s="21" t="s">
        <v>121</v>
      </c>
      <c r="E105" s="269">
        <v>415900129</v>
      </c>
      <c r="F105" s="270">
        <v>510129</v>
      </c>
      <c r="G105" s="271">
        <v>5123</v>
      </c>
      <c r="H105" s="285">
        <v>415151023</v>
      </c>
      <c r="I105" s="285">
        <v>511023</v>
      </c>
      <c r="J105" s="14" t="s">
        <v>86</v>
      </c>
      <c r="K105" s="14" t="s">
        <v>86</v>
      </c>
      <c r="L105" s="32">
        <v>721000</v>
      </c>
      <c r="M105" s="32">
        <v>0</v>
      </c>
      <c r="N105" s="32"/>
      <c r="O105" s="32">
        <f t="shared" si="33"/>
        <v>721000</v>
      </c>
      <c r="P105" s="32">
        <v>0</v>
      </c>
      <c r="Q105" s="32">
        <v>0</v>
      </c>
      <c r="R105" s="32">
        <f t="shared" si="34"/>
        <v>721000</v>
      </c>
      <c r="S105" s="32">
        <v>0</v>
      </c>
      <c r="T105" s="32">
        <v>0</v>
      </c>
      <c r="U105" s="32">
        <f t="shared" si="35"/>
        <v>721000</v>
      </c>
      <c r="V105" s="32">
        <v>0</v>
      </c>
      <c r="W105" s="32">
        <v>0</v>
      </c>
      <c r="X105" s="32">
        <f t="shared" si="36"/>
        <v>721000</v>
      </c>
      <c r="Y105" t="s">
        <v>124</v>
      </c>
      <c r="AC105" s="116"/>
    </row>
    <row r="106" spans="1:32" x14ac:dyDescent="0.3">
      <c r="A106" s="13">
        <v>1100118</v>
      </c>
      <c r="B106" s="13">
        <v>1100118</v>
      </c>
      <c r="C106" s="13">
        <v>1100118</v>
      </c>
      <c r="D106" s="21" t="s">
        <v>121</v>
      </c>
      <c r="E106" s="269">
        <v>415100130</v>
      </c>
      <c r="F106" s="279">
        <v>510130</v>
      </c>
      <c r="G106" s="271">
        <v>5124</v>
      </c>
      <c r="H106" s="285">
        <v>415151024</v>
      </c>
      <c r="I106" s="285">
        <v>511024</v>
      </c>
      <c r="J106" s="16" t="s">
        <v>87</v>
      </c>
      <c r="K106" s="16" t="s">
        <v>87</v>
      </c>
      <c r="L106" s="32">
        <v>72100</v>
      </c>
      <c r="M106" s="32">
        <v>0</v>
      </c>
      <c r="N106" s="32"/>
      <c r="O106" s="32">
        <f t="shared" si="33"/>
        <v>72100</v>
      </c>
      <c r="P106" s="32">
        <v>0</v>
      </c>
      <c r="Q106" s="32">
        <v>0</v>
      </c>
      <c r="R106" s="32">
        <f t="shared" si="34"/>
        <v>72100</v>
      </c>
      <c r="S106" s="32">
        <v>0</v>
      </c>
      <c r="T106" s="32">
        <v>0</v>
      </c>
      <c r="U106" s="32">
        <f t="shared" si="35"/>
        <v>72100</v>
      </c>
      <c r="V106" s="32">
        <v>0</v>
      </c>
      <c r="W106" s="32">
        <v>0</v>
      </c>
      <c r="X106" s="32">
        <f t="shared" si="36"/>
        <v>72100</v>
      </c>
      <c r="Y106" t="s">
        <v>124</v>
      </c>
      <c r="AC106" s="116"/>
    </row>
    <row r="107" spans="1:32" x14ac:dyDescent="0.3">
      <c r="A107" s="13">
        <v>1100118</v>
      </c>
      <c r="B107" s="13">
        <v>1100118</v>
      </c>
      <c r="C107" s="13">
        <v>1100118</v>
      </c>
      <c r="D107" s="13" t="s">
        <v>121</v>
      </c>
      <c r="E107" s="269">
        <v>415900135</v>
      </c>
      <c r="F107" s="270">
        <v>510135</v>
      </c>
      <c r="G107" s="271">
        <v>5125</v>
      </c>
      <c r="H107" s="285">
        <v>415151025</v>
      </c>
      <c r="I107" s="285">
        <v>511025</v>
      </c>
      <c r="J107" s="14" t="s">
        <v>92</v>
      </c>
      <c r="K107" s="14" t="s">
        <v>92</v>
      </c>
      <c r="L107" s="32">
        <v>72100</v>
      </c>
      <c r="M107" s="32">
        <v>0</v>
      </c>
      <c r="N107" s="32"/>
      <c r="O107" s="32">
        <f t="shared" si="33"/>
        <v>72100</v>
      </c>
      <c r="P107" s="32">
        <v>0</v>
      </c>
      <c r="Q107" s="32">
        <v>0</v>
      </c>
      <c r="R107" s="32">
        <f t="shared" si="34"/>
        <v>72100</v>
      </c>
      <c r="S107" s="32">
        <v>0</v>
      </c>
      <c r="T107" s="32">
        <v>0</v>
      </c>
      <c r="U107" s="32">
        <f t="shared" si="35"/>
        <v>72100</v>
      </c>
      <c r="V107" s="32">
        <v>0</v>
      </c>
      <c r="W107" s="32">
        <v>0</v>
      </c>
      <c r="X107" s="32">
        <f t="shared" si="36"/>
        <v>72100</v>
      </c>
      <c r="Y107" t="s">
        <v>124</v>
      </c>
      <c r="AC107" s="116"/>
    </row>
    <row r="108" spans="1:32" x14ac:dyDescent="0.3">
      <c r="A108" s="13">
        <v>1100118</v>
      </c>
      <c r="B108" s="13">
        <v>1100118</v>
      </c>
      <c r="C108" s="13">
        <v>1100118</v>
      </c>
      <c r="D108" s="21" t="s">
        <v>121</v>
      </c>
      <c r="E108" s="269">
        <v>415900131</v>
      </c>
      <c r="F108" s="270">
        <v>510131</v>
      </c>
      <c r="G108" s="271">
        <v>5125</v>
      </c>
      <c r="H108" s="285">
        <v>415151025</v>
      </c>
      <c r="I108" s="285">
        <v>511025</v>
      </c>
      <c r="J108" s="14" t="s">
        <v>88</v>
      </c>
      <c r="K108" s="14" t="s">
        <v>88</v>
      </c>
      <c r="L108" s="32">
        <v>669500</v>
      </c>
      <c r="M108" s="32">
        <v>0</v>
      </c>
      <c r="N108" s="32"/>
      <c r="O108" s="32">
        <f t="shared" si="33"/>
        <v>669500</v>
      </c>
      <c r="P108" s="32">
        <v>0</v>
      </c>
      <c r="Q108" s="32">
        <v>0</v>
      </c>
      <c r="R108" s="32">
        <f t="shared" si="34"/>
        <v>669500</v>
      </c>
      <c r="S108" s="32">
        <v>0</v>
      </c>
      <c r="T108" s="32">
        <v>0</v>
      </c>
      <c r="U108" s="32">
        <f t="shared" si="35"/>
        <v>669500</v>
      </c>
      <c r="V108" s="32">
        <v>0</v>
      </c>
      <c r="W108" s="32">
        <v>0</v>
      </c>
      <c r="X108" s="32">
        <f t="shared" si="36"/>
        <v>669500</v>
      </c>
      <c r="Y108" t="s">
        <v>124</v>
      </c>
      <c r="AC108" s="116"/>
    </row>
    <row r="109" spans="1:32" x14ac:dyDescent="0.3">
      <c r="A109" s="13">
        <v>1100118</v>
      </c>
      <c r="B109" s="13">
        <v>1100118</v>
      </c>
      <c r="C109" s="13">
        <v>1100118</v>
      </c>
      <c r="D109" s="21" t="s">
        <v>121</v>
      </c>
      <c r="E109" s="269">
        <v>415900133</v>
      </c>
      <c r="F109" s="270">
        <v>510133</v>
      </c>
      <c r="G109" s="271">
        <v>5161</v>
      </c>
      <c r="H109" s="285">
        <v>415951601</v>
      </c>
      <c r="I109" s="285">
        <v>511601</v>
      </c>
      <c r="J109" s="14" t="s">
        <v>90</v>
      </c>
      <c r="K109" s="14" t="s">
        <v>90</v>
      </c>
      <c r="L109" s="32">
        <v>185400</v>
      </c>
      <c r="M109" s="32">
        <v>0</v>
      </c>
      <c r="N109" s="32"/>
      <c r="O109" s="32">
        <f t="shared" si="33"/>
        <v>185400</v>
      </c>
      <c r="P109" s="32">
        <v>0</v>
      </c>
      <c r="Q109" s="32">
        <v>0</v>
      </c>
      <c r="R109" s="32">
        <f t="shared" si="34"/>
        <v>185400</v>
      </c>
      <c r="S109" s="32">
        <v>0</v>
      </c>
      <c r="T109" s="32">
        <v>0</v>
      </c>
      <c r="U109" s="32">
        <f t="shared" si="35"/>
        <v>185400</v>
      </c>
      <c r="V109" s="32">
        <v>0</v>
      </c>
      <c r="W109" s="32">
        <v>0</v>
      </c>
      <c r="X109" s="32">
        <f t="shared" si="36"/>
        <v>185400</v>
      </c>
      <c r="Y109" t="s">
        <v>124</v>
      </c>
      <c r="AC109" s="116"/>
    </row>
    <row r="110" spans="1:32" x14ac:dyDescent="0.3">
      <c r="A110" s="13">
        <v>1100118</v>
      </c>
      <c r="B110" s="13">
        <v>1100118</v>
      </c>
      <c r="C110" s="13">
        <v>1100118</v>
      </c>
      <c r="D110" s="13" t="s">
        <v>121</v>
      </c>
      <c r="E110" s="269">
        <v>415900134</v>
      </c>
      <c r="F110" s="270">
        <v>510134</v>
      </c>
      <c r="G110" s="271">
        <v>5162</v>
      </c>
      <c r="H110" s="285">
        <v>415951602</v>
      </c>
      <c r="I110" s="285">
        <v>511602</v>
      </c>
      <c r="J110" s="14" t="s">
        <v>91</v>
      </c>
      <c r="K110" s="14" t="s">
        <v>91</v>
      </c>
      <c r="L110" s="32">
        <v>927000</v>
      </c>
      <c r="M110" s="32">
        <v>0</v>
      </c>
      <c r="N110" s="32"/>
      <c r="O110" s="32">
        <f t="shared" si="33"/>
        <v>927000</v>
      </c>
      <c r="P110" s="32">
        <v>0</v>
      </c>
      <c r="Q110" s="32">
        <v>0</v>
      </c>
      <c r="R110" s="32">
        <f t="shared" si="34"/>
        <v>927000</v>
      </c>
      <c r="S110" s="32">
        <v>0</v>
      </c>
      <c r="T110" s="32">
        <v>0</v>
      </c>
      <c r="U110" s="32">
        <f t="shared" si="35"/>
        <v>927000</v>
      </c>
      <c r="V110" s="32">
        <v>0</v>
      </c>
      <c r="W110" s="32">
        <v>0</v>
      </c>
      <c r="X110" s="32">
        <f t="shared" si="36"/>
        <v>927000</v>
      </c>
      <c r="Y110" t="s">
        <v>124</v>
      </c>
      <c r="AC110" s="116"/>
    </row>
    <row r="111" spans="1:32" x14ac:dyDescent="0.3">
      <c r="A111" s="13">
        <v>1100118</v>
      </c>
      <c r="B111" s="13">
        <v>1100118</v>
      </c>
      <c r="C111" s="13">
        <v>1100118</v>
      </c>
      <c r="D111" s="13" t="s">
        <v>121</v>
      </c>
      <c r="E111" s="269">
        <v>415100102</v>
      </c>
      <c r="F111" s="270">
        <v>510102</v>
      </c>
      <c r="G111" s="271">
        <v>5129</v>
      </c>
      <c r="H111" s="285">
        <v>415151029</v>
      </c>
      <c r="I111" s="285">
        <v>511029</v>
      </c>
      <c r="J111" s="14" t="s">
        <v>61</v>
      </c>
      <c r="K111" s="14"/>
      <c r="L111" s="2">
        <v>0</v>
      </c>
      <c r="M111" s="2"/>
      <c r="N111" s="2"/>
      <c r="O111" s="2">
        <f t="shared" si="33"/>
        <v>0</v>
      </c>
      <c r="P111" s="32">
        <v>0</v>
      </c>
      <c r="Q111" s="32">
        <v>0</v>
      </c>
      <c r="R111" s="2">
        <f t="shared" si="34"/>
        <v>0</v>
      </c>
      <c r="S111" s="32">
        <v>0</v>
      </c>
      <c r="T111" s="32">
        <v>0</v>
      </c>
      <c r="U111" s="2">
        <f t="shared" si="35"/>
        <v>0</v>
      </c>
      <c r="V111" s="32">
        <v>0</v>
      </c>
      <c r="W111" s="32">
        <v>0</v>
      </c>
      <c r="X111" s="2">
        <f t="shared" si="36"/>
        <v>0</v>
      </c>
      <c r="AC111" s="116"/>
    </row>
    <row r="112" spans="1:32" x14ac:dyDescent="0.3">
      <c r="A112" s="13">
        <v>1100118</v>
      </c>
      <c r="B112" s="13">
        <v>1100118</v>
      </c>
      <c r="C112" s="13">
        <v>1100118</v>
      </c>
      <c r="D112" s="21" t="s">
        <v>121</v>
      </c>
      <c r="E112" s="269">
        <v>415100112</v>
      </c>
      <c r="F112" s="270">
        <v>510112</v>
      </c>
      <c r="G112" s="271">
        <v>5130</v>
      </c>
      <c r="H112" s="285">
        <v>415151030</v>
      </c>
      <c r="I112" s="285">
        <v>511030</v>
      </c>
      <c r="J112" s="14" t="s">
        <v>71</v>
      </c>
      <c r="K112" s="14"/>
      <c r="L112" s="2">
        <v>0</v>
      </c>
      <c r="M112" s="2"/>
      <c r="N112" s="2"/>
      <c r="O112" s="2">
        <f t="shared" si="33"/>
        <v>0</v>
      </c>
      <c r="P112" s="32">
        <v>0</v>
      </c>
      <c r="Q112" s="32">
        <v>0</v>
      </c>
      <c r="R112" s="2">
        <f t="shared" si="34"/>
        <v>0</v>
      </c>
      <c r="S112" s="32">
        <v>0</v>
      </c>
      <c r="T112" s="32">
        <v>0</v>
      </c>
      <c r="U112" s="2">
        <f t="shared" si="35"/>
        <v>0</v>
      </c>
      <c r="V112" s="32">
        <v>0</v>
      </c>
      <c r="W112" s="32">
        <v>0</v>
      </c>
      <c r="X112" s="2">
        <f t="shared" si="36"/>
        <v>0</v>
      </c>
      <c r="AC112" s="116"/>
    </row>
    <row r="113" spans="1:32" x14ac:dyDescent="0.3">
      <c r="A113" s="13">
        <v>1100118</v>
      </c>
      <c r="B113" s="13">
        <v>1100118</v>
      </c>
      <c r="C113" s="13">
        <v>1100118</v>
      </c>
      <c r="D113" s="21" t="s">
        <v>121</v>
      </c>
      <c r="E113" s="269">
        <v>415100122</v>
      </c>
      <c r="F113" s="270">
        <v>510122</v>
      </c>
      <c r="G113" s="271">
        <v>5131</v>
      </c>
      <c r="H113" s="285">
        <v>415151031</v>
      </c>
      <c r="I113" s="285">
        <v>511031</v>
      </c>
      <c r="J113" s="14" t="s">
        <v>79</v>
      </c>
      <c r="K113" s="14"/>
      <c r="L113" s="2">
        <v>0</v>
      </c>
      <c r="M113" s="2"/>
      <c r="N113" s="2"/>
      <c r="O113" s="2">
        <f t="shared" si="29"/>
        <v>0</v>
      </c>
      <c r="P113" s="32">
        <v>0</v>
      </c>
      <c r="Q113" s="32">
        <v>0</v>
      </c>
      <c r="R113" s="2">
        <f t="shared" si="30"/>
        <v>0</v>
      </c>
      <c r="S113" s="32">
        <v>0</v>
      </c>
      <c r="T113" s="32">
        <v>0</v>
      </c>
      <c r="U113" s="2">
        <f t="shared" si="31"/>
        <v>0</v>
      </c>
      <c r="V113" s="32">
        <v>0</v>
      </c>
      <c r="W113" s="32">
        <v>0</v>
      </c>
      <c r="X113" s="2">
        <f t="shared" si="32"/>
        <v>0</v>
      </c>
      <c r="Z113"/>
      <c r="AD113"/>
      <c r="AE113"/>
      <c r="AF113"/>
    </row>
    <row r="114" spans="1:32" x14ac:dyDescent="0.3">
      <c r="A114" s="13">
        <v>1100118</v>
      </c>
      <c r="B114" s="13">
        <v>1100118</v>
      </c>
      <c r="C114" s="13">
        <v>1100118</v>
      </c>
      <c r="D114" s="21" t="s">
        <v>121</v>
      </c>
      <c r="E114" s="269">
        <v>415100123</v>
      </c>
      <c r="F114" s="270">
        <v>510123</v>
      </c>
      <c r="G114" s="271">
        <v>5132</v>
      </c>
      <c r="H114" s="285">
        <v>415151032</v>
      </c>
      <c r="I114" s="285">
        <v>511032</v>
      </c>
      <c r="J114" s="14" t="s">
        <v>80</v>
      </c>
      <c r="K114" s="14"/>
      <c r="L114" s="2">
        <v>0</v>
      </c>
      <c r="M114" s="2"/>
      <c r="N114" s="2"/>
      <c r="O114" s="2">
        <f t="shared" si="29"/>
        <v>0</v>
      </c>
      <c r="P114" s="32">
        <v>0</v>
      </c>
      <c r="Q114" s="32">
        <v>0</v>
      </c>
      <c r="R114" s="2">
        <f t="shared" si="30"/>
        <v>0</v>
      </c>
      <c r="S114" s="32">
        <v>0</v>
      </c>
      <c r="T114" s="32">
        <v>0</v>
      </c>
      <c r="U114" s="2">
        <f t="shared" si="31"/>
        <v>0</v>
      </c>
      <c r="V114" s="32">
        <v>0</v>
      </c>
      <c r="W114" s="32">
        <v>0</v>
      </c>
      <c r="X114" s="2">
        <f t="shared" si="32"/>
        <v>0</v>
      </c>
      <c r="Z114"/>
      <c r="AD114"/>
      <c r="AE114"/>
      <c r="AF114"/>
    </row>
    <row r="115" spans="1:32" x14ac:dyDescent="0.3">
      <c r="A115" s="13">
        <v>1100118</v>
      </c>
      <c r="B115" s="13">
        <v>1100118</v>
      </c>
      <c r="C115" s="13">
        <v>1100118</v>
      </c>
      <c r="D115" s="21" t="s">
        <v>121</v>
      </c>
      <c r="E115" s="269">
        <v>415900125</v>
      </c>
      <c r="F115" s="270">
        <v>510125</v>
      </c>
      <c r="G115" s="271">
        <v>5133</v>
      </c>
      <c r="H115" s="285">
        <v>415151033</v>
      </c>
      <c r="I115" s="285">
        <v>511033</v>
      </c>
      <c r="J115" s="14" t="s">
        <v>82</v>
      </c>
      <c r="K115" s="14"/>
      <c r="L115" s="2">
        <v>0</v>
      </c>
      <c r="M115" s="2"/>
      <c r="N115" s="2"/>
      <c r="O115" s="2">
        <f t="shared" si="29"/>
        <v>0</v>
      </c>
      <c r="P115" s="32">
        <v>0</v>
      </c>
      <c r="Q115" s="32">
        <v>0</v>
      </c>
      <c r="R115" s="2">
        <f t="shared" si="30"/>
        <v>0</v>
      </c>
      <c r="S115" s="32">
        <v>0</v>
      </c>
      <c r="T115" s="32">
        <v>0</v>
      </c>
      <c r="U115" s="2">
        <f t="shared" si="31"/>
        <v>0</v>
      </c>
      <c r="V115" s="32">
        <v>0</v>
      </c>
      <c r="W115" s="32">
        <v>0</v>
      </c>
      <c r="X115" s="2">
        <f t="shared" si="32"/>
        <v>0</v>
      </c>
      <c r="Z115"/>
      <c r="AD115"/>
      <c r="AE115"/>
      <c r="AF115"/>
    </row>
    <row r="116" spans="1:32" x14ac:dyDescent="0.3">
      <c r="A116" s="13">
        <v>1100118</v>
      </c>
      <c r="B116" s="13">
        <v>1100118</v>
      </c>
      <c r="C116" s="13">
        <v>1100118</v>
      </c>
      <c r="D116" s="21" t="s">
        <v>121</v>
      </c>
      <c r="E116" s="269">
        <v>415900128</v>
      </c>
      <c r="F116" s="270">
        <v>510128</v>
      </c>
      <c r="G116" s="271">
        <v>5134</v>
      </c>
      <c r="H116" s="285">
        <v>415151034</v>
      </c>
      <c r="I116" s="285">
        <v>511034</v>
      </c>
      <c r="J116" s="14" t="s">
        <v>85</v>
      </c>
      <c r="K116" s="14"/>
      <c r="L116" s="2">
        <v>0</v>
      </c>
      <c r="M116" s="2"/>
      <c r="N116" s="2"/>
      <c r="O116" s="2">
        <f t="shared" si="29"/>
        <v>0</v>
      </c>
      <c r="P116" s="32">
        <v>0</v>
      </c>
      <c r="Q116" s="32">
        <v>0</v>
      </c>
      <c r="R116" s="2">
        <f t="shared" si="30"/>
        <v>0</v>
      </c>
      <c r="S116" s="32">
        <v>0</v>
      </c>
      <c r="T116" s="32">
        <v>0</v>
      </c>
      <c r="U116" s="2">
        <f t="shared" si="31"/>
        <v>0</v>
      </c>
      <c r="V116" s="32">
        <v>0</v>
      </c>
      <c r="W116" s="32">
        <v>0</v>
      </c>
      <c r="X116" s="2">
        <f t="shared" si="32"/>
        <v>0</v>
      </c>
      <c r="Z116"/>
      <c r="AD116"/>
      <c r="AE116"/>
      <c r="AF116"/>
    </row>
    <row r="117" spans="1:32" x14ac:dyDescent="0.3">
      <c r="A117" s="13">
        <v>1100118</v>
      </c>
      <c r="B117" s="13">
        <v>1100118</v>
      </c>
      <c r="C117" s="13">
        <v>1100118</v>
      </c>
      <c r="D117" s="21" t="s">
        <v>121</v>
      </c>
      <c r="E117" s="269">
        <v>415900132</v>
      </c>
      <c r="F117" s="270">
        <v>510132</v>
      </c>
      <c r="G117" s="271">
        <v>5135</v>
      </c>
      <c r="H117" s="285">
        <v>415151035</v>
      </c>
      <c r="I117" s="285">
        <v>511035</v>
      </c>
      <c r="J117" s="14" t="s">
        <v>89</v>
      </c>
      <c r="K117" s="14"/>
      <c r="L117" s="2">
        <v>0</v>
      </c>
      <c r="M117" s="2"/>
      <c r="N117" s="2"/>
      <c r="O117" s="2">
        <f t="shared" si="29"/>
        <v>0</v>
      </c>
      <c r="P117" s="32">
        <v>0</v>
      </c>
      <c r="Q117" s="32">
        <v>0</v>
      </c>
      <c r="R117" s="2">
        <f t="shared" si="30"/>
        <v>0</v>
      </c>
      <c r="S117" s="32">
        <v>0</v>
      </c>
      <c r="T117" s="32">
        <v>0</v>
      </c>
      <c r="U117" s="2">
        <f t="shared" si="31"/>
        <v>0</v>
      </c>
      <c r="V117" s="32">
        <v>0</v>
      </c>
      <c r="W117" s="32">
        <v>0</v>
      </c>
      <c r="X117" s="2">
        <f t="shared" si="32"/>
        <v>0</v>
      </c>
      <c r="Z117"/>
      <c r="AD117"/>
      <c r="AE117"/>
      <c r="AF117"/>
    </row>
    <row r="118" spans="1:32" x14ac:dyDescent="0.3">
      <c r="A118" s="14"/>
      <c r="B118" s="14"/>
      <c r="C118" s="14"/>
      <c r="D118" s="14"/>
      <c r="E118" s="16"/>
      <c r="F118" s="17">
        <v>52</v>
      </c>
      <c r="G118" s="272"/>
      <c r="H118" s="17"/>
      <c r="I118" s="17"/>
      <c r="J118" s="17" t="s">
        <v>93</v>
      </c>
      <c r="K118" s="17"/>
      <c r="L118" s="8"/>
      <c r="M118" s="8"/>
      <c r="N118" s="8"/>
      <c r="O118" s="8"/>
      <c r="P118" s="8"/>
      <c r="Q118" s="8"/>
      <c r="R118" s="8"/>
      <c r="S118" s="8"/>
      <c r="T118" s="8"/>
      <c r="U118" s="8"/>
      <c r="V118" s="8"/>
      <c r="W118" s="8"/>
      <c r="X118" s="8"/>
      <c r="Z118"/>
      <c r="AD118"/>
      <c r="AE118"/>
      <c r="AF118"/>
    </row>
    <row r="119" spans="1:32" x14ac:dyDescent="0.3">
      <c r="A119" s="13">
        <v>1100118</v>
      </c>
      <c r="B119" s="13">
        <v>1100118</v>
      </c>
      <c r="C119" s="13">
        <v>1100118</v>
      </c>
      <c r="D119" s="22" t="s">
        <v>121</v>
      </c>
      <c r="E119" s="269">
        <v>124415411</v>
      </c>
      <c r="F119" s="279">
        <v>520101</v>
      </c>
      <c r="G119" s="274"/>
      <c r="H119" s="24"/>
      <c r="I119" s="24"/>
      <c r="J119" s="23" t="s">
        <v>94</v>
      </c>
      <c r="K119" s="23"/>
      <c r="L119" s="3">
        <v>0</v>
      </c>
      <c r="M119" s="3"/>
      <c r="N119" s="3"/>
      <c r="O119" s="2">
        <f>+L119+M119-N119</f>
        <v>0</v>
      </c>
      <c r="P119" s="32">
        <v>0</v>
      </c>
      <c r="Q119" s="32">
        <v>0</v>
      </c>
      <c r="R119" s="2">
        <f>+O119+P119-Q119</f>
        <v>0</v>
      </c>
      <c r="S119" s="32">
        <v>0</v>
      </c>
      <c r="T119" s="32">
        <v>0</v>
      </c>
      <c r="U119" s="2">
        <f>+R119+S119-T119</f>
        <v>0</v>
      </c>
      <c r="V119" s="32">
        <v>0</v>
      </c>
      <c r="W119" s="32">
        <v>0</v>
      </c>
      <c r="X119" s="2">
        <f>+U119+V119-W119</f>
        <v>0</v>
      </c>
      <c r="Z119"/>
      <c r="AD119"/>
      <c r="AE119"/>
      <c r="AF119"/>
    </row>
    <row r="120" spans="1:32" x14ac:dyDescent="0.3">
      <c r="A120" s="14"/>
      <c r="B120" s="14"/>
      <c r="C120" s="14"/>
      <c r="D120" s="14"/>
      <c r="E120" s="24"/>
      <c r="F120" s="15">
        <v>60</v>
      </c>
      <c r="G120" s="273"/>
      <c r="H120" s="15"/>
      <c r="I120" s="15"/>
      <c r="J120" s="15" t="s">
        <v>95</v>
      </c>
      <c r="K120" s="15" t="s">
        <v>95</v>
      </c>
      <c r="L120" s="12">
        <f t="shared" ref="L120:X120" si="37">L121</f>
        <v>21306450</v>
      </c>
      <c r="M120" s="12">
        <f t="shared" si="37"/>
        <v>0</v>
      </c>
      <c r="N120" s="12">
        <f t="shared" si="37"/>
        <v>0</v>
      </c>
      <c r="O120" s="12">
        <f t="shared" si="37"/>
        <v>21306450</v>
      </c>
      <c r="P120" s="12">
        <f t="shared" si="37"/>
        <v>0</v>
      </c>
      <c r="Q120" s="12">
        <f t="shared" si="37"/>
        <v>0</v>
      </c>
      <c r="R120" s="12">
        <f t="shared" si="37"/>
        <v>21306450</v>
      </c>
      <c r="S120" s="12">
        <f t="shared" si="37"/>
        <v>0</v>
      </c>
      <c r="T120" s="12">
        <f t="shared" si="37"/>
        <v>0</v>
      </c>
      <c r="U120" s="12">
        <f t="shared" si="37"/>
        <v>21306450</v>
      </c>
      <c r="V120" s="12">
        <f t="shared" si="37"/>
        <v>0</v>
      </c>
      <c r="W120" s="12">
        <f t="shared" si="37"/>
        <v>0</v>
      </c>
      <c r="X120" s="12">
        <f t="shared" si="37"/>
        <v>21306450</v>
      </c>
      <c r="Y120" t="s">
        <v>124</v>
      </c>
      <c r="AC120" s="116"/>
      <c r="AE120"/>
    </row>
    <row r="121" spans="1:32" x14ac:dyDescent="0.3">
      <c r="A121" s="14"/>
      <c r="B121" s="14"/>
      <c r="C121" s="14"/>
      <c r="D121" s="14"/>
      <c r="E121" s="24"/>
      <c r="F121" s="17">
        <v>61</v>
      </c>
      <c r="G121" s="272"/>
      <c r="H121" s="17"/>
      <c r="I121" s="17"/>
      <c r="J121" s="17" t="s">
        <v>96</v>
      </c>
      <c r="K121" s="17" t="s">
        <v>96</v>
      </c>
      <c r="L121" s="9">
        <f t="shared" ref="L121:X121" si="38">SUM(L122:L133)</f>
        <v>21306450</v>
      </c>
      <c r="M121" s="9">
        <f t="shared" si="38"/>
        <v>0</v>
      </c>
      <c r="N121" s="9">
        <f t="shared" si="38"/>
        <v>0</v>
      </c>
      <c r="O121" s="9">
        <f t="shared" si="38"/>
        <v>21306450</v>
      </c>
      <c r="P121" s="9">
        <f t="shared" si="38"/>
        <v>0</v>
      </c>
      <c r="Q121" s="9">
        <f t="shared" si="38"/>
        <v>0</v>
      </c>
      <c r="R121" s="9">
        <f t="shared" si="38"/>
        <v>21306450</v>
      </c>
      <c r="S121" s="9">
        <f t="shared" si="38"/>
        <v>0</v>
      </c>
      <c r="T121" s="9">
        <f t="shared" si="38"/>
        <v>0</v>
      </c>
      <c r="U121" s="9">
        <f t="shared" si="38"/>
        <v>21306450</v>
      </c>
      <c r="V121" s="9">
        <f t="shared" si="38"/>
        <v>0</v>
      </c>
      <c r="W121" s="9">
        <f t="shared" si="38"/>
        <v>0</v>
      </c>
      <c r="X121" s="9">
        <f t="shared" si="38"/>
        <v>21306450</v>
      </c>
      <c r="Y121" t="s">
        <v>124</v>
      </c>
      <c r="AC121" s="116"/>
      <c r="AE121"/>
    </row>
    <row r="122" spans="1:32" x14ac:dyDescent="0.3">
      <c r="A122" s="13">
        <v>1100118</v>
      </c>
      <c r="B122" s="13">
        <v>1100118</v>
      </c>
      <c r="C122" s="13">
        <v>1100118</v>
      </c>
      <c r="D122" s="13" t="s">
        <v>121</v>
      </c>
      <c r="E122" s="269">
        <v>416100103</v>
      </c>
      <c r="F122" s="270">
        <v>610103</v>
      </c>
      <c r="G122" s="271">
        <v>6112</v>
      </c>
      <c r="H122" s="285">
        <v>416261201</v>
      </c>
      <c r="I122" s="285">
        <v>611201</v>
      </c>
      <c r="J122" s="14" t="s">
        <v>99</v>
      </c>
      <c r="K122" s="14" t="s">
        <v>99</v>
      </c>
      <c r="L122" s="32">
        <v>772500</v>
      </c>
      <c r="M122" s="32">
        <v>0</v>
      </c>
      <c r="N122" s="32"/>
      <c r="O122" s="32">
        <f t="shared" ref="O122:O133" si="39">+L122+M122-N122</f>
        <v>772500</v>
      </c>
      <c r="P122" s="32">
        <v>0</v>
      </c>
      <c r="Q122" s="32">
        <v>0</v>
      </c>
      <c r="R122" s="32">
        <f t="shared" ref="R122:R133" si="40">+O122+P122-Q122</f>
        <v>772500</v>
      </c>
      <c r="S122" s="32">
        <v>0</v>
      </c>
      <c r="T122" s="32">
        <v>0</v>
      </c>
      <c r="U122" s="32">
        <f t="shared" ref="U122:U133" si="41">+R122+S122-T122</f>
        <v>772500</v>
      </c>
      <c r="V122" s="32">
        <v>0</v>
      </c>
      <c r="W122" s="32">
        <v>0</v>
      </c>
      <c r="X122" s="32">
        <f t="shared" ref="X122:X133" si="42">+U122+V122-W122</f>
        <v>772500</v>
      </c>
      <c r="Y122" t="s">
        <v>124</v>
      </c>
      <c r="Z122"/>
      <c r="AD122"/>
      <c r="AE122"/>
      <c r="AF122"/>
    </row>
    <row r="123" spans="1:32" x14ac:dyDescent="0.3">
      <c r="A123" s="13">
        <v>1100118</v>
      </c>
      <c r="B123" s="13">
        <v>1100118</v>
      </c>
      <c r="C123" s="13">
        <v>1100118</v>
      </c>
      <c r="D123" s="13" t="s">
        <v>121</v>
      </c>
      <c r="E123" s="269">
        <v>416100105</v>
      </c>
      <c r="F123" s="270">
        <v>610105</v>
      </c>
      <c r="G123" s="271">
        <v>6112</v>
      </c>
      <c r="H123" s="285">
        <v>416261202</v>
      </c>
      <c r="I123" s="285">
        <v>611202</v>
      </c>
      <c r="J123" s="14" t="s">
        <v>100</v>
      </c>
      <c r="K123" s="14" t="s">
        <v>100</v>
      </c>
      <c r="L123" s="32">
        <v>875500</v>
      </c>
      <c r="M123" s="32">
        <v>0</v>
      </c>
      <c r="N123" s="32"/>
      <c r="O123" s="32">
        <f t="shared" si="39"/>
        <v>875500</v>
      </c>
      <c r="P123" s="32">
        <v>0</v>
      </c>
      <c r="Q123" s="32">
        <v>0</v>
      </c>
      <c r="R123" s="32">
        <f t="shared" si="40"/>
        <v>875500</v>
      </c>
      <c r="S123" s="32">
        <v>0</v>
      </c>
      <c r="T123" s="32">
        <v>0</v>
      </c>
      <c r="U123" s="32">
        <f t="shared" si="41"/>
        <v>875500</v>
      </c>
      <c r="V123" s="32">
        <v>0</v>
      </c>
      <c r="W123" s="32">
        <v>0</v>
      </c>
      <c r="X123" s="32">
        <f t="shared" si="42"/>
        <v>875500</v>
      </c>
      <c r="Y123" t="s">
        <v>124</v>
      </c>
      <c r="Z123"/>
      <c r="AD123"/>
      <c r="AE123"/>
      <c r="AF123"/>
    </row>
    <row r="124" spans="1:32" x14ac:dyDescent="0.3">
      <c r="A124" s="13">
        <v>1100118</v>
      </c>
      <c r="B124" s="13">
        <v>1100118</v>
      </c>
      <c r="C124" s="13">
        <v>1100118</v>
      </c>
      <c r="D124" s="13" t="s">
        <v>121</v>
      </c>
      <c r="E124" s="269">
        <v>416100106</v>
      </c>
      <c r="F124" s="270">
        <v>610106</v>
      </c>
      <c r="G124" s="271">
        <v>6112</v>
      </c>
      <c r="H124" s="285">
        <v>416261203</v>
      </c>
      <c r="I124" s="285">
        <v>611203</v>
      </c>
      <c r="J124" s="14" t="s">
        <v>101</v>
      </c>
      <c r="K124" s="14" t="s">
        <v>101</v>
      </c>
      <c r="L124" s="32">
        <v>3090000</v>
      </c>
      <c r="M124" s="32">
        <v>0</v>
      </c>
      <c r="N124" s="32"/>
      <c r="O124" s="32">
        <f t="shared" si="39"/>
        <v>3090000</v>
      </c>
      <c r="P124" s="32">
        <v>0</v>
      </c>
      <c r="Q124" s="32">
        <v>0</v>
      </c>
      <c r="R124" s="32">
        <f t="shared" si="40"/>
        <v>3090000</v>
      </c>
      <c r="S124" s="32">
        <v>0</v>
      </c>
      <c r="T124" s="32">
        <v>0</v>
      </c>
      <c r="U124" s="32">
        <f t="shared" si="41"/>
        <v>3090000</v>
      </c>
      <c r="V124" s="32">
        <v>0</v>
      </c>
      <c r="W124" s="32">
        <v>0</v>
      </c>
      <c r="X124" s="32">
        <f t="shared" si="42"/>
        <v>3090000</v>
      </c>
      <c r="Y124" t="s">
        <v>124</v>
      </c>
      <c r="Z124"/>
      <c r="AD124"/>
      <c r="AE124"/>
      <c r="AF124"/>
    </row>
    <row r="125" spans="1:32" x14ac:dyDescent="0.3">
      <c r="A125" s="13">
        <v>1100118</v>
      </c>
      <c r="B125" s="13">
        <v>1100118</v>
      </c>
      <c r="C125" s="13">
        <v>1100118</v>
      </c>
      <c r="D125" s="13" t="s">
        <v>121</v>
      </c>
      <c r="E125" s="269">
        <v>416100107</v>
      </c>
      <c r="F125" s="270">
        <v>610107</v>
      </c>
      <c r="G125" s="271">
        <v>6112</v>
      </c>
      <c r="H125" s="285">
        <v>416261204</v>
      </c>
      <c r="I125" s="285">
        <v>611204</v>
      </c>
      <c r="J125" s="14" t="s">
        <v>102</v>
      </c>
      <c r="K125" s="14" t="s">
        <v>102</v>
      </c>
      <c r="L125" s="32">
        <v>15450</v>
      </c>
      <c r="M125" s="32">
        <v>0</v>
      </c>
      <c r="N125" s="32"/>
      <c r="O125" s="32">
        <f t="shared" si="39"/>
        <v>15450</v>
      </c>
      <c r="P125" s="32">
        <v>0</v>
      </c>
      <c r="Q125" s="32">
        <v>0</v>
      </c>
      <c r="R125" s="32">
        <f t="shared" si="40"/>
        <v>15450</v>
      </c>
      <c r="S125" s="32">
        <v>0</v>
      </c>
      <c r="T125" s="32">
        <v>0</v>
      </c>
      <c r="U125" s="32">
        <f t="shared" si="41"/>
        <v>15450</v>
      </c>
      <c r="V125" s="32">
        <v>0</v>
      </c>
      <c r="W125" s="32">
        <v>0</v>
      </c>
      <c r="X125" s="32">
        <f t="shared" si="42"/>
        <v>15450</v>
      </c>
      <c r="Y125" t="s">
        <v>124</v>
      </c>
      <c r="Z125"/>
      <c r="AD125"/>
      <c r="AE125"/>
      <c r="AF125"/>
    </row>
    <row r="126" spans="1:32" x14ac:dyDescent="0.3">
      <c r="A126" s="13">
        <v>1100118</v>
      </c>
      <c r="B126" s="13">
        <v>1100118</v>
      </c>
      <c r="C126" s="13">
        <v>1100118</v>
      </c>
      <c r="D126" s="13" t="s">
        <v>121</v>
      </c>
      <c r="E126" s="269">
        <v>416100108</v>
      </c>
      <c r="F126" s="270">
        <v>610108</v>
      </c>
      <c r="G126" s="271">
        <v>6112</v>
      </c>
      <c r="H126" s="285">
        <v>416261205</v>
      </c>
      <c r="I126" s="285">
        <v>611205</v>
      </c>
      <c r="J126" s="14" t="s">
        <v>103</v>
      </c>
      <c r="K126" s="14" t="s">
        <v>103</v>
      </c>
      <c r="L126" s="32">
        <v>875500</v>
      </c>
      <c r="M126" s="32">
        <v>0</v>
      </c>
      <c r="N126" s="32"/>
      <c r="O126" s="32">
        <f t="shared" si="39"/>
        <v>875500</v>
      </c>
      <c r="P126" s="32">
        <v>0</v>
      </c>
      <c r="Q126" s="32">
        <v>0</v>
      </c>
      <c r="R126" s="32">
        <f t="shared" si="40"/>
        <v>875500</v>
      </c>
      <c r="S126" s="32">
        <v>0</v>
      </c>
      <c r="T126" s="32">
        <v>0</v>
      </c>
      <c r="U126" s="32">
        <f t="shared" si="41"/>
        <v>875500</v>
      </c>
      <c r="V126" s="32">
        <v>0</v>
      </c>
      <c r="W126" s="32">
        <v>0</v>
      </c>
      <c r="X126" s="32">
        <f t="shared" si="42"/>
        <v>875500</v>
      </c>
      <c r="Y126" t="s">
        <v>124</v>
      </c>
      <c r="Z126"/>
      <c r="AD126"/>
      <c r="AE126"/>
      <c r="AF126"/>
    </row>
    <row r="127" spans="1:32" x14ac:dyDescent="0.3">
      <c r="A127" s="13">
        <v>1100118</v>
      </c>
      <c r="B127" s="13">
        <v>1100118</v>
      </c>
      <c r="C127" s="13">
        <v>1100118</v>
      </c>
      <c r="D127" s="13" t="s">
        <v>121</v>
      </c>
      <c r="E127" s="269">
        <v>416100109</v>
      </c>
      <c r="F127" s="270">
        <v>610109</v>
      </c>
      <c r="G127" s="271">
        <v>6112</v>
      </c>
      <c r="H127" s="285">
        <v>416261206</v>
      </c>
      <c r="I127" s="285">
        <v>611206</v>
      </c>
      <c r="J127" s="14" t="s">
        <v>104</v>
      </c>
      <c r="K127" s="14" t="s">
        <v>104</v>
      </c>
      <c r="L127" s="32">
        <v>103000</v>
      </c>
      <c r="M127" s="32">
        <v>0</v>
      </c>
      <c r="N127" s="32"/>
      <c r="O127" s="32">
        <f t="shared" si="39"/>
        <v>103000</v>
      </c>
      <c r="P127" s="32">
        <v>0</v>
      </c>
      <c r="Q127" s="32">
        <v>0</v>
      </c>
      <c r="R127" s="32">
        <f t="shared" si="40"/>
        <v>103000</v>
      </c>
      <c r="S127" s="32">
        <v>0</v>
      </c>
      <c r="T127" s="32">
        <v>0</v>
      </c>
      <c r="U127" s="32">
        <f t="shared" si="41"/>
        <v>103000</v>
      </c>
      <c r="V127" s="32">
        <v>0</v>
      </c>
      <c r="W127" s="32">
        <v>0</v>
      </c>
      <c r="X127" s="32">
        <f t="shared" si="42"/>
        <v>103000</v>
      </c>
      <c r="Y127" t="s">
        <v>124</v>
      </c>
      <c r="Z127"/>
      <c r="AD127"/>
      <c r="AE127"/>
      <c r="AF127"/>
    </row>
    <row r="128" spans="1:32" x14ac:dyDescent="0.3">
      <c r="A128" s="13">
        <v>1100118</v>
      </c>
      <c r="B128" s="13">
        <v>1100118</v>
      </c>
      <c r="C128" s="13">
        <v>1100118</v>
      </c>
      <c r="D128" s="13" t="s">
        <v>121</v>
      </c>
      <c r="E128" s="269">
        <v>416100110</v>
      </c>
      <c r="F128" s="270">
        <v>610110</v>
      </c>
      <c r="G128" s="271">
        <v>6113</v>
      </c>
      <c r="H128" s="285">
        <v>416361301</v>
      </c>
      <c r="I128" s="285">
        <v>611301</v>
      </c>
      <c r="J128" s="14" t="s">
        <v>366</v>
      </c>
      <c r="K128" s="14" t="s">
        <v>366</v>
      </c>
      <c r="L128" s="32">
        <v>154500</v>
      </c>
      <c r="M128" s="32">
        <v>0</v>
      </c>
      <c r="N128" s="32"/>
      <c r="O128" s="32">
        <f t="shared" si="39"/>
        <v>154500</v>
      </c>
      <c r="P128" s="32">
        <v>0</v>
      </c>
      <c r="Q128" s="32">
        <v>0</v>
      </c>
      <c r="R128" s="32">
        <f t="shared" si="40"/>
        <v>154500</v>
      </c>
      <c r="S128" s="32">
        <v>0</v>
      </c>
      <c r="T128" s="32">
        <v>0</v>
      </c>
      <c r="U128" s="32">
        <f t="shared" si="41"/>
        <v>154500</v>
      </c>
      <c r="V128" s="32">
        <v>0</v>
      </c>
      <c r="W128" s="32">
        <v>0</v>
      </c>
      <c r="X128" s="32">
        <f t="shared" si="42"/>
        <v>154500</v>
      </c>
      <c r="Y128" t="s">
        <v>124</v>
      </c>
      <c r="Z128"/>
      <c r="AD128"/>
      <c r="AE128"/>
      <c r="AF128"/>
    </row>
    <row r="129" spans="1:32" x14ac:dyDescent="0.3">
      <c r="A129" s="13">
        <v>1100118</v>
      </c>
      <c r="B129" s="13">
        <v>1100118</v>
      </c>
      <c r="C129" s="13">
        <v>1100118</v>
      </c>
      <c r="D129" s="21" t="s">
        <v>121</v>
      </c>
      <c r="E129" s="269">
        <v>416100101</v>
      </c>
      <c r="F129" s="270">
        <v>610101</v>
      </c>
      <c r="G129" s="271">
        <v>6119</v>
      </c>
      <c r="H129" s="285">
        <v>416961901</v>
      </c>
      <c r="I129" s="285">
        <v>611901</v>
      </c>
      <c r="J129" s="14" t="s">
        <v>97</v>
      </c>
      <c r="K129" s="14" t="s">
        <v>97</v>
      </c>
      <c r="L129" s="32">
        <v>12330000</v>
      </c>
      <c r="M129" s="43">
        <v>0</v>
      </c>
      <c r="N129" s="32"/>
      <c r="O129" s="32">
        <f>+L129+M129-N129</f>
        <v>12330000</v>
      </c>
      <c r="P129" s="32">
        <v>0</v>
      </c>
      <c r="Q129" s="32">
        <v>0</v>
      </c>
      <c r="R129" s="32">
        <f>+O129+P129-Q129</f>
        <v>12330000</v>
      </c>
      <c r="S129" s="32">
        <v>0</v>
      </c>
      <c r="T129" s="32">
        <v>0</v>
      </c>
      <c r="U129" s="32">
        <f>+R129+S129-T129</f>
        <v>12330000</v>
      </c>
      <c r="V129" s="32">
        <v>0</v>
      </c>
      <c r="W129" s="32">
        <v>0</v>
      </c>
      <c r="X129" s="32">
        <f>+U129+V129-W129</f>
        <v>12330000</v>
      </c>
      <c r="Y129" t="s">
        <v>124</v>
      </c>
      <c r="Z129"/>
      <c r="AD129"/>
      <c r="AE129"/>
      <c r="AF129"/>
    </row>
    <row r="130" spans="1:32" x14ac:dyDescent="0.3">
      <c r="A130" s="13">
        <v>1100118</v>
      </c>
      <c r="B130" s="13">
        <v>1100118</v>
      </c>
      <c r="C130" s="13">
        <v>1100118</v>
      </c>
      <c r="D130" s="13" t="s">
        <v>121</v>
      </c>
      <c r="E130" s="269">
        <v>416100102</v>
      </c>
      <c r="F130" s="270">
        <v>610102</v>
      </c>
      <c r="G130" s="271">
        <v>6119</v>
      </c>
      <c r="H130" s="285">
        <v>416961902</v>
      </c>
      <c r="I130" s="285">
        <v>611902</v>
      </c>
      <c r="J130" s="14" t="s">
        <v>98</v>
      </c>
      <c r="K130" s="14" t="s">
        <v>98</v>
      </c>
      <c r="L130" s="32">
        <v>3090000</v>
      </c>
      <c r="M130" s="32">
        <v>0</v>
      </c>
      <c r="N130" s="32"/>
      <c r="O130" s="32">
        <f>+L130+M130-N130</f>
        <v>3090000</v>
      </c>
      <c r="P130" s="32">
        <v>0</v>
      </c>
      <c r="Q130" s="32">
        <v>0</v>
      </c>
      <c r="R130" s="32">
        <f>+O130+P130-Q130</f>
        <v>3090000</v>
      </c>
      <c r="S130" s="32">
        <v>0</v>
      </c>
      <c r="T130" s="32">
        <v>0</v>
      </c>
      <c r="U130" s="32">
        <f>+R130+S130-T130</f>
        <v>3090000</v>
      </c>
      <c r="V130" s="32">
        <v>0</v>
      </c>
      <c r="W130" s="32">
        <v>0</v>
      </c>
      <c r="X130" s="32">
        <f>+U130+V130-W130</f>
        <v>3090000</v>
      </c>
      <c r="Y130" t="s">
        <v>124</v>
      </c>
      <c r="Z130"/>
      <c r="AD130"/>
      <c r="AE130"/>
      <c r="AF130"/>
    </row>
    <row r="131" spans="1:32" x14ac:dyDescent="0.3">
      <c r="A131" s="13">
        <v>1100118</v>
      </c>
      <c r="B131" s="13">
        <v>1100118</v>
      </c>
      <c r="C131" s="13">
        <v>1100118</v>
      </c>
      <c r="D131" s="13" t="s">
        <v>121</v>
      </c>
      <c r="E131" s="269">
        <v>416100104</v>
      </c>
      <c r="F131" s="270">
        <v>610104</v>
      </c>
      <c r="G131" s="271">
        <v>6112</v>
      </c>
      <c r="H131" s="285">
        <v>416261207</v>
      </c>
      <c r="I131" s="285">
        <v>611207</v>
      </c>
      <c r="J131" s="14" t="s">
        <v>365</v>
      </c>
      <c r="K131" s="14" t="s">
        <v>365</v>
      </c>
      <c r="L131" s="2">
        <v>0</v>
      </c>
      <c r="M131" s="2">
        <v>0</v>
      </c>
      <c r="N131" s="2"/>
      <c r="O131" s="2">
        <f>+L131+M131-N131</f>
        <v>0</v>
      </c>
      <c r="P131" s="32">
        <v>0</v>
      </c>
      <c r="Q131" s="32">
        <v>0</v>
      </c>
      <c r="R131" s="2">
        <f>+O131+P131-Q131</f>
        <v>0</v>
      </c>
      <c r="S131" s="32">
        <v>0</v>
      </c>
      <c r="T131" s="32">
        <v>0</v>
      </c>
      <c r="U131" s="2">
        <f>+R131+S131-T131</f>
        <v>0</v>
      </c>
      <c r="V131" s="32">
        <v>0</v>
      </c>
      <c r="W131" s="32">
        <v>0</v>
      </c>
      <c r="X131" s="2">
        <f>+U131+V131-W131</f>
        <v>0</v>
      </c>
      <c r="Z131"/>
      <c r="AD131"/>
      <c r="AE131"/>
      <c r="AF131"/>
    </row>
    <row r="132" spans="1:32" x14ac:dyDescent="0.3">
      <c r="A132" s="13">
        <v>1100118</v>
      </c>
      <c r="B132" s="13">
        <v>1100118</v>
      </c>
      <c r="C132" s="13">
        <v>1100118</v>
      </c>
      <c r="D132" s="13" t="s">
        <v>121</v>
      </c>
      <c r="E132" s="269">
        <v>416200112</v>
      </c>
      <c r="F132" s="270">
        <v>610112</v>
      </c>
      <c r="G132" s="271">
        <v>6112</v>
      </c>
      <c r="H132" s="285">
        <v>416261208</v>
      </c>
      <c r="I132" s="285">
        <v>611208</v>
      </c>
      <c r="J132" s="14" t="s">
        <v>106</v>
      </c>
      <c r="K132" s="14" t="s">
        <v>106</v>
      </c>
      <c r="L132" s="2">
        <v>0</v>
      </c>
      <c r="M132" s="2">
        <v>0</v>
      </c>
      <c r="N132" s="2"/>
      <c r="O132" s="2">
        <f>+L132+M132-N132</f>
        <v>0</v>
      </c>
      <c r="P132" s="32">
        <v>0</v>
      </c>
      <c r="Q132" s="32">
        <v>0</v>
      </c>
      <c r="R132" s="2">
        <f>+O132+P132-Q132</f>
        <v>0</v>
      </c>
      <c r="S132" s="32">
        <v>0</v>
      </c>
      <c r="T132" s="32">
        <v>0</v>
      </c>
      <c r="U132" s="2">
        <f>+R132+S132-T132</f>
        <v>0</v>
      </c>
      <c r="V132" s="32">
        <v>0</v>
      </c>
      <c r="W132" s="32">
        <v>0</v>
      </c>
      <c r="X132" s="2">
        <f>+U132+V132-W132</f>
        <v>0</v>
      </c>
      <c r="Z132"/>
      <c r="AD132"/>
      <c r="AE132"/>
      <c r="AF132"/>
    </row>
    <row r="133" spans="1:32" x14ac:dyDescent="0.3">
      <c r="A133" s="13">
        <v>1100118</v>
      </c>
      <c r="B133" s="13">
        <v>1100118</v>
      </c>
      <c r="C133" s="13">
        <v>1100118</v>
      </c>
      <c r="D133" s="13" t="s">
        <v>121</v>
      </c>
      <c r="E133" s="269">
        <v>416100111</v>
      </c>
      <c r="F133" s="270">
        <v>610111</v>
      </c>
      <c r="G133" s="271">
        <v>6114</v>
      </c>
      <c r="H133" s="285">
        <v>416461401</v>
      </c>
      <c r="I133" s="285">
        <v>611401</v>
      </c>
      <c r="J133" s="14" t="s">
        <v>105</v>
      </c>
      <c r="K133" s="14" t="s">
        <v>105</v>
      </c>
      <c r="L133" s="2">
        <v>0</v>
      </c>
      <c r="M133" s="2">
        <v>0</v>
      </c>
      <c r="N133" s="2"/>
      <c r="O133" s="2">
        <f t="shared" si="39"/>
        <v>0</v>
      </c>
      <c r="P133" s="32">
        <v>0</v>
      </c>
      <c r="Q133" s="32">
        <v>0</v>
      </c>
      <c r="R133" s="2">
        <f t="shared" si="40"/>
        <v>0</v>
      </c>
      <c r="S133" s="32">
        <v>0</v>
      </c>
      <c r="T133" s="32">
        <v>0</v>
      </c>
      <c r="U133" s="2">
        <f t="shared" si="41"/>
        <v>0</v>
      </c>
      <c r="V133" s="32">
        <v>0</v>
      </c>
      <c r="W133" s="32">
        <v>0</v>
      </c>
      <c r="X133" s="2">
        <f t="shared" si="42"/>
        <v>0</v>
      </c>
      <c r="Z133"/>
      <c r="AD133"/>
      <c r="AE133"/>
      <c r="AF133"/>
    </row>
    <row r="134" spans="1:32" x14ac:dyDescent="0.3">
      <c r="A134" s="13"/>
      <c r="B134" s="13"/>
      <c r="C134" s="13"/>
      <c r="D134" s="13"/>
      <c r="E134" s="24"/>
      <c r="F134" s="15">
        <v>80</v>
      </c>
      <c r="G134" s="273"/>
      <c r="H134" s="15"/>
      <c r="I134" s="15"/>
      <c r="J134" s="15" t="s">
        <v>107</v>
      </c>
      <c r="K134" s="15" t="s">
        <v>107</v>
      </c>
      <c r="L134" s="12">
        <f>+L135+L151+L146</f>
        <v>348571534</v>
      </c>
      <c r="M134" s="12">
        <f>+M135+M151</f>
        <v>0</v>
      </c>
      <c r="N134" s="12">
        <f>+N135+N151</f>
        <v>0</v>
      </c>
      <c r="O134" s="12">
        <f>+O135++O151</f>
        <v>170512858</v>
      </c>
      <c r="P134" s="12">
        <f t="shared" ref="P134:X134" si="43">+P135+P151</f>
        <v>0</v>
      </c>
      <c r="Q134" s="12">
        <f t="shared" si="43"/>
        <v>0</v>
      </c>
      <c r="R134" s="12">
        <f t="shared" si="43"/>
        <v>170512858</v>
      </c>
      <c r="S134" s="12">
        <f t="shared" si="43"/>
        <v>0</v>
      </c>
      <c r="T134" s="12">
        <f t="shared" si="43"/>
        <v>0</v>
      </c>
      <c r="U134" s="12">
        <f t="shared" si="43"/>
        <v>170512858</v>
      </c>
      <c r="V134" s="12">
        <f t="shared" si="43"/>
        <v>0</v>
      </c>
      <c r="W134" s="12">
        <f t="shared" si="43"/>
        <v>0</v>
      </c>
      <c r="X134" s="12">
        <f t="shared" si="43"/>
        <v>170512858</v>
      </c>
      <c r="Y134" t="s">
        <v>124</v>
      </c>
      <c r="AD134"/>
    </row>
    <row r="135" spans="1:32" x14ac:dyDescent="0.3">
      <c r="A135" s="14"/>
      <c r="B135" s="14"/>
      <c r="C135" s="14"/>
      <c r="D135" s="14"/>
      <c r="E135" s="24"/>
      <c r="F135" s="17">
        <v>81</v>
      </c>
      <c r="G135" s="272"/>
      <c r="H135" s="17"/>
      <c r="I135" s="17"/>
      <c r="J135" s="17" t="s">
        <v>351</v>
      </c>
      <c r="K135" s="17" t="s">
        <v>351</v>
      </c>
      <c r="L135" s="9">
        <f>SUBTOTAL(9,L136:L145)</f>
        <v>169576286</v>
      </c>
      <c r="M135" s="9">
        <f t="shared" ref="M135:X135" si="44">SUM(M136:M145)</f>
        <v>0</v>
      </c>
      <c r="N135" s="9">
        <f t="shared" si="44"/>
        <v>0</v>
      </c>
      <c r="O135" s="9">
        <f t="shared" si="44"/>
        <v>169576286</v>
      </c>
      <c r="P135" s="9">
        <f t="shared" si="44"/>
        <v>0</v>
      </c>
      <c r="Q135" s="9">
        <f t="shared" si="44"/>
        <v>0</v>
      </c>
      <c r="R135" s="9">
        <f t="shared" si="44"/>
        <v>169576286</v>
      </c>
      <c r="S135" s="9">
        <f t="shared" si="44"/>
        <v>0</v>
      </c>
      <c r="T135" s="9">
        <f t="shared" si="44"/>
        <v>0</v>
      </c>
      <c r="U135" s="9">
        <f t="shared" si="44"/>
        <v>169576286</v>
      </c>
      <c r="V135" s="9">
        <f t="shared" si="44"/>
        <v>0</v>
      </c>
      <c r="W135" s="9">
        <f t="shared" si="44"/>
        <v>0</v>
      </c>
      <c r="X135" s="9">
        <f t="shared" si="44"/>
        <v>169576286</v>
      </c>
      <c r="Y135" t="s">
        <v>124</v>
      </c>
      <c r="AD135"/>
    </row>
    <row r="136" spans="1:32" x14ac:dyDescent="0.3">
      <c r="A136" s="13">
        <v>1500518</v>
      </c>
      <c r="B136" s="13">
        <v>1500518</v>
      </c>
      <c r="C136" s="13">
        <v>1500518</v>
      </c>
      <c r="D136" s="13" t="s">
        <v>121</v>
      </c>
      <c r="E136" s="269">
        <v>421100101</v>
      </c>
      <c r="F136" s="280">
        <v>810101</v>
      </c>
      <c r="G136" s="271">
        <v>8101</v>
      </c>
      <c r="H136" s="285">
        <v>421181010</v>
      </c>
      <c r="I136" s="285">
        <v>810100</v>
      </c>
      <c r="J136" s="120" t="s">
        <v>108</v>
      </c>
      <c r="K136" s="120" t="s">
        <v>108</v>
      </c>
      <c r="L136" s="32">
        <v>113053124</v>
      </c>
      <c r="M136" s="32">
        <v>0</v>
      </c>
      <c r="N136" s="32"/>
      <c r="O136" s="32">
        <f t="shared" ref="O136:O145" si="45">+L136+M136-N136</f>
        <v>113053124</v>
      </c>
      <c r="P136" s="32">
        <v>0</v>
      </c>
      <c r="Q136" s="32">
        <v>0</v>
      </c>
      <c r="R136" s="32">
        <f t="shared" ref="R136:R145" si="46">+O136+P136-Q136</f>
        <v>113053124</v>
      </c>
      <c r="S136" s="32">
        <v>0</v>
      </c>
      <c r="T136" s="32">
        <v>0</v>
      </c>
      <c r="U136" s="32">
        <f t="shared" ref="U136:U145" si="47">+R136+S136-T136</f>
        <v>113053124</v>
      </c>
      <c r="V136" s="32">
        <v>0</v>
      </c>
      <c r="W136" s="32">
        <v>0</v>
      </c>
      <c r="X136" s="32">
        <f t="shared" ref="X136:X145" si="48">+U136+V136-W136</f>
        <v>113053124</v>
      </c>
      <c r="Y136" t="s">
        <v>124</v>
      </c>
      <c r="AD136"/>
    </row>
    <row r="137" spans="1:32" x14ac:dyDescent="0.3">
      <c r="A137" s="13">
        <v>1500518</v>
      </c>
      <c r="B137" s="13">
        <v>1500518</v>
      </c>
      <c r="C137" s="13">
        <v>1500518</v>
      </c>
      <c r="D137" s="13" t="s">
        <v>121</v>
      </c>
      <c r="E137" s="269">
        <v>421100102</v>
      </c>
      <c r="F137" s="280">
        <v>810102</v>
      </c>
      <c r="G137" s="271">
        <v>8102</v>
      </c>
      <c r="H137" s="285">
        <v>421181020</v>
      </c>
      <c r="I137" s="285">
        <v>810200</v>
      </c>
      <c r="J137" s="120" t="s">
        <v>109</v>
      </c>
      <c r="K137" s="120" t="s">
        <v>109</v>
      </c>
      <c r="L137" s="32">
        <v>20523588</v>
      </c>
      <c r="M137" s="32">
        <v>0</v>
      </c>
      <c r="N137" s="32"/>
      <c r="O137" s="32">
        <f t="shared" si="45"/>
        <v>20523588</v>
      </c>
      <c r="P137" s="32">
        <v>0</v>
      </c>
      <c r="Q137" s="32">
        <v>0</v>
      </c>
      <c r="R137" s="32">
        <f t="shared" si="46"/>
        <v>20523588</v>
      </c>
      <c r="S137" s="32">
        <v>0</v>
      </c>
      <c r="T137" s="32">
        <v>0</v>
      </c>
      <c r="U137" s="32">
        <f t="shared" si="47"/>
        <v>20523588</v>
      </c>
      <c r="V137" s="32">
        <v>0</v>
      </c>
      <c r="W137" s="32">
        <v>0</v>
      </c>
      <c r="X137" s="32">
        <f t="shared" si="48"/>
        <v>20523588</v>
      </c>
      <c r="Y137" t="s">
        <v>124</v>
      </c>
      <c r="AD137"/>
    </row>
    <row r="138" spans="1:32" x14ac:dyDescent="0.3">
      <c r="A138" s="13">
        <v>1500518</v>
      </c>
      <c r="B138" s="13">
        <v>1500518</v>
      </c>
      <c r="C138" s="13">
        <v>1500518</v>
      </c>
      <c r="D138" s="13" t="s">
        <v>121</v>
      </c>
      <c r="E138" s="269">
        <v>421100103</v>
      </c>
      <c r="F138" s="280">
        <v>810103</v>
      </c>
      <c r="G138" s="271">
        <v>8103</v>
      </c>
      <c r="H138" s="285">
        <v>421181030</v>
      </c>
      <c r="I138" s="285">
        <v>810300</v>
      </c>
      <c r="J138" s="120" t="s">
        <v>362</v>
      </c>
      <c r="K138" s="120" t="s">
        <v>362</v>
      </c>
      <c r="L138" s="32">
        <v>8737952</v>
      </c>
      <c r="M138" s="32">
        <v>0</v>
      </c>
      <c r="N138" s="32">
        <v>0</v>
      </c>
      <c r="O138" s="32">
        <f t="shared" si="45"/>
        <v>8737952</v>
      </c>
      <c r="P138" s="32">
        <v>0</v>
      </c>
      <c r="Q138" s="32">
        <v>0</v>
      </c>
      <c r="R138" s="32">
        <f t="shared" si="46"/>
        <v>8737952</v>
      </c>
      <c r="S138" s="32">
        <v>0</v>
      </c>
      <c r="T138" s="32">
        <v>0</v>
      </c>
      <c r="U138" s="32">
        <f t="shared" si="47"/>
        <v>8737952</v>
      </c>
      <c r="V138" s="32">
        <v>0</v>
      </c>
      <c r="W138" s="32">
        <v>0</v>
      </c>
      <c r="X138" s="32">
        <f t="shared" si="48"/>
        <v>8737952</v>
      </c>
      <c r="Y138" t="s">
        <v>124</v>
      </c>
      <c r="AC138" s="116"/>
    </row>
    <row r="139" spans="1:32" x14ac:dyDescent="0.3">
      <c r="A139" s="13">
        <v>1500518</v>
      </c>
      <c r="B139" s="13">
        <v>1500518</v>
      </c>
      <c r="C139" s="13">
        <v>1500518</v>
      </c>
      <c r="D139" s="109" t="s">
        <v>121</v>
      </c>
      <c r="E139" s="281">
        <v>421100108</v>
      </c>
      <c r="F139" s="280">
        <v>810108</v>
      </c>
      <c r="G139" s="271">
        <v>8104</v>
      </c>
      <c r="H139" s="285">
        <v>421181040</v>
      </c>
      <c r="I139" s="285">
        <v>810400</v>
      </c>
      <c r="J139" s="120" t="s">
        <v>112</v>
      </c>
      <c r="K139" s="120" t="s">
        <v>112</v>
      </c>
      <c r="L139" s="32">
        <v>1936092</v>
      </c>
      <c r="M139" s="32">
        <v>0</v>
      </c>
      <c r="N139" s="32">
        <v>0</v>
      </c>
      <c r="O139" s="32">
        <f>+L139+M139-N139</f>
        <v>1936092</v>
      </c>
      <c r="P139" s="32">
        <v>0</v>
      </c>
      <c r="Q139" s="32">
        <v>0</v>
      </c>
      <c r="R139" s="32">
        <f>+O139+P139-Q139</f>
        <v>1936092</v>
      </c>
      <c r="S139" s="32">
        <v>0</v>
      </c>
      <c r="T139" s="32">
        <v>0</v>
      </c>
      <c r="U139" s="32">
        <f>+R139+S139-T139</f>
        <v>1936092</v>
      </c>
      <c r="V139" s="32">
        <v>0</v>
      </c>
      <c r="W139" s="32">
        <v>0</v>
      </c>
      <c r="X139" s="32">
        <f>+U139+V139-W139</f>
        <v>1936092</v>
      </c>
      <c r="Y139" t="s">
        <v>124</v>
      </c>
      <c r="AC139" s="116"/>
    </row>
    <row r="140" spans="1:32" x14ac:dyDescent="0.3">
      <c r="A140" s="13">
        <v>1500518</v>
      </c>
      <c r="B140" s="13">
        <v>1500518</v>
      </c>
      <c r="C140" s="13">
        <v>1500518</v>
      </c>
      <c r="D140" s="109" t="s">
        <v>121</v>
      </c>
      <c r="E140" s="281">
        <v>421100105</v>
      </c>
      <c r="F140" s="280">
        <v>810105</v>
      </c>
      <c r="G140" s="271">
        <v>8105</v>
      </c>
      <c r="H140" s="285">
        <v>421181050</v>
      </c>
      <c r="I140" s="285">
        <v>810500</v>
      </c>
      <c r="J140" s="33" t="s">
        <v>363</v>
      </c>
      <c r="K140" s="33" t="s">
        <v>363</v>
      </c>
      <c r="L140" s="32">
        <v>5991748</v>
      </c>
      <c r="M140" s="32">
        <v>0</v>
      </c>
      <c r="N140" s="32">
        <v>0</v>
      </c>
      <c r="O140" s="32">
        <f>+L140+M140-N140</f>
        <v>5991748</v>
      </c>
      <c r="P140" s="32">
        <v>0</v>
      </c>
      <c r="Q140" s="32">
        <v>0</v>
      </c>
      <c r="R140" s="32">
        <f>+O140+P140-Q140</f>
        <v>5991748</v>
      </c>
      <c r="S140" s="32">
        <v>0</v>
      </c>
      <c r="T140" s="32">
        <v>0</v>
      </c>
      <c r="U140" s="32">
        <f>+R140+S140-T140</f>
        <v>5991748</v>
      </c>
      <c r="V140" s="32">
        <v>0</v>
      </c>
      <c r="W140" s="32">
        <v>0</v>
      </c>
      <c r="X140" s="32">
        <f>+U140+V140-W140</f>
        <v>5991748</v>
      </c>
      <c r="Y140" t="s">
        <v>124</v>
      </c>
      <c r="AC140" s="116"/>
    </row>
    <row r="141" spans="1:32" x14ac:dyDescent="0.3">
      <c r="A141" s="13">
        <v>1500518</v>
      </c>
      <c r="B141" s="13">
        <v>1500518</v>
      </c>
      <c r="C141" s="13">
        <v>1500518</v>
      </c>
      <c r="D141" s="109" t="s">
        <v>121</v>
      </c>
      <c r="E141" s="281">
        <v>421100110</v>
      </c>
      <c r="F141" s="280">
        <v>810110</v>
      </c>
      <c r="G141" s="275">
        <v>8106</v>
      </c>
      <c r="H141" s="285">
        <v>421181060</v>
      </c>
      <c r="I141" s="285">
        <v>810600</v>
      </c>
      <c r="J141" s="25" t="s">
        <v>364</v>
      </c>
      <c r="K141" s="25" t="s">
        <v>364</v>
      </c>
      <c r="L141" s="119">
        <v>16152259</v>
      </c>
      <c r="M141" s="32">
        <v>0</v>
      </c>
      <c r="N141" s="32">
        <v>0</v>
      </c>
      <c r="O141" s="32">
        <f>+L141+M141-N141</f>
        <v>16152259</v>
      </c>
      <c r="P141" s="32">
        <v>0</v>
      </c>
      <c r="Q141" s="32">
        <v>0</v>
      </c>
      <c r="R141" s="32">
        <f>+O141+P141-Q141</f>
        <v>16152259</v>
      </c>
      <c r="S141" s="32">
        <v>0</v>
      </c>
      <c r="T141" s="32">
        <v>0</v>
      </c>
      <c r="U141" s="32">
        <f>+R141+S141-T141</f>
        <v>16152259</v>
      </c>
      <c r="V141" s="32">
        <v>0</v>
      </c>
      <c r="W141" s="32">
        <v>0</v>
      </c>
      <c r="X141" s="32">
        <f>+U141+V141-W141</f>
        <v>16152259</v>
      </c>
      <c r="Y141" t="s">
        <v>124</v>
      </c>
      <c r="AC141" s="116"/>
    </row>
    <row r="142" spans="1:32" x14ac:dyDescent="0.3">
      <c r="A142" s="13">
        <v>1500518</v>
      </c>
      <c r="B142" s="13">
        <v>1500518</v>
      </c>
      <c r="C142" s="13">
        <v>1500518</v>
      </c>
      <c r="D142" s="13" t="s">
        <v>121</v>
      </c>
      <c r="E142" s="269">
        <v>421100104</v>
      </c>
      <c r="F142" s="280">
        <v>810104</v>
      </c>
      <c r="G142" s="271">
        <v>8107</v>
      </c>
      <c r="H142" s="285">
        <v>421181070</v>
      </c>
      <c r="I142" s="285">
        <v>810700</v>
      </c>
      <c r="J142" s="120" t="s">
        <v>110</v>
      </c>
      <c r="K142" s="120" t="s">
        <v>110</v>
      </c>
      <c r="L142" s="32">
        <v>13121</v>
      </c>
      <c r="M142" s="32">
        <v>0</v>
      </c>
      <c r="N142" s="32">
        <v>0</v>
      </c>
      <c r="O142" s="32">
        <f t="shared" si="45"/>
        <v>13121</v>
      </c>
      <c r="P142" s="32">
        <v>0</v>
      </c>
      <c r="Q142" s="32">
        <v>0</v>
      </c>
      <c r="R142" s="32">
        <f t="shared" si="46"/>
        <v>13121</v>
      </c>
      <c r="S142" s="32">
        <v>0</v>
      </c>
      <c r="T142" s="32">
        <v>0</v>
      </c>
      <c r="U142" s="32">
        <f t="shared" si="47"/>
        <v>13121</v>
      </c>
      <c r="V142" s="32">
        <v>0</v>
      </c>
      <c r="W142" s="32">
        <v>0</v>
      </c>
      <c r="X142" s="32">
        <f t="shared" si="48"/>
        <v>13121</v>
      </c>
      <c r="Y142" t="s">
        <v>124</v>
      </c>
      <c r="Z142"/>
      <c r="AC142" s="101"/>
      <c r="AE142" s="101"/>
    </row>
    <row r="143" spans="1:32" x14ac:dyDescent="0.3">
      <c r="A143" s="13">
        <v>1500518</v>
      </c>
      <c r="B143" s="13">
        <v>1500518</v>
      </c>
      <c r="C143" s="13">
        <v>1500518</v>
      </c>
      <c r="D143" s="109" t="s">
        <v>121</v>
      </c>
      <c r="E143" s="281">
        <v>421100109</v>
      </c>
      <c r="F143" s="280">
        <v>810109</v>
      </c>
      <c r="G143" s="271">
        <v>8108</v>
      </c>
      <c r="H143" s="285">
        <v>421181080</v>
      </c>
      <c r="I143" s="285">
        <v>810800</v>
      </c>
      <c r="J143" s="120" t="s">
        <v>113</v>
      </c>
      <c r="K143" s="120" t="s">
        <v>113</v>
      </c>
      <c r="L143" s="32">
        <v>408902</v>
      </c>
      <c r="M143" s="32">
        <v>0</v>
      </c>
      <c r="N143" s="32">
        <v>0</v>
      </c>
      <c r="O143" s="32">
        <f>+L143+M143-N143</f>
        <v>408902</v>
      </c>
      <c r="P143" s="32">
        <v>0</v>
      </c>
      <c r="Q143" s="32">
        <v>0</v>
      </c>
      <c r="R143" s="32">
        <f>+O143+P143-Q143</f>
        <v>408902</v>
      </c>
      <c r="S143" s="32">
        <v>0</v>
      </c>
      <c r="T143" s="32">
        <v>0</v>
      </c>
      <c r="U143" s="32">
        <f>+R143+S143-T143</f>
        <v>408902</v>
      </c>
      <c r="V143" s="32">
        <v>0</v>
      </c>
      <c r="W143" s="32">
        <v>0</v>
      </c>
      <c r="X143" s="32">
        <f>+U143+V143-W143</f>
        <v>408902</v>
      </c>
      <c r="Y143" t="s">
        <v>124</v>
      </c>
      <c r="AC143" s="116"/>
      <c r="AE143" s="101"/>
    </row>
    <row r="144" spans="1:32" x14ac:dyDescent="0.3">
      <c r="A144" s="13">
        <v>1500518</v>
      </c>
      <c r="B144" s="13">
        <v>1500518</v>
      </c>
      <c r="C144" s="13">
        <v>1500518</v>
      </c>
      <c r="D144" s="109" t="s">
        <v>121</v>
      </c>
      <c r="E144" s="281">
        <v>421100107</v>
      </c>
      <c r="F144" s="280">
        <v>810107</v>
      </c>
      <c r="G144" s="271">
        <v>8109</v>
      </c>
      <c r="H144" s="285">
        <v>421181090</v>
      </c>
      <c r="I144" s="285">
        <v>810900</v>
      </c>
      <c r="J144" s="120" t="s">
        <v>111</v>
      </c>
      <c r="K144" s="120" t="s">
        <v>111</v>
      </c>
      <c r="L144" s="32">
        <v>1920051</v>
      </c>
      <c r="M144" s="32">
        <v>0</v>
      </c>
      <c r="N144" s="32">
        <v>0</v>
      </c>
      <c r="O144" s="32">
        <f>+L144+M144-N144</f>
        <v>1920051</v>
      </c>
      <c r="P144" s="32">
        <v>0</v>
      </c>
      <c r="Q144" s="32">
        <v>0</v>
      </c>
      <c r="R144" s="32">
        <f>+O144+P144-Q144</f>
        <v>1920051</v>
      </c>
      <c r="S144" s="32">
        <v>0</v>
      </c>
      <c r="T144" s="32">
        <v>0</v>
      </c>
      <c r="U144" s="32">
        <f>+R144+S144-T144</f>
        <v>1920051</v>
      </c>
      <c r="V144" s="32">
        <v>0</v>
      </c>
      <c r="W144" s="32">
        <v>0</v>
      </c>
      <c r="X144" s="32">
        <f>+U144+V144-W144</f>
        <v>1920051</v>
      </c>
      <c r="Y144" t="s">
        <v>124</v>
      </c>
      <c r="AC144" s="116"/>
      <c r="AE144" s="101"/>
    </row>
    <row r="145" spans="1:32" ht="27" x14ac:dyDescent="0.3">
      <c r="A145" s="109">
        <v>1500518</v>
      </c>
      <c r="B145" s="109">
        <v>1500518</v>
      </c>
      <c r="C145" s="109">
        <v>1500518</v>
      </c>
      <c r="D145" s="109" t="s">
        <v>121</v>
      </c>
      <c r="E145" s="281">
        <v>421100106</v>
      </c>
      <c r="F145" s="280">
        <v>810106</v>
      </c>
      <c r="G145" s="275">
        <v>8110</v>
      </c>
      <c r="H145" s="286">
        <v>421181100</v>
      </c>
      <c r="I145" s="286">
        <v>811000</v>
      </c>
      <c r="J145" s="25" t="s">
        <v>245</v>
      </c>
      <c r="K145" s="25" t="s">
        <v>245</v>
      </c>
      <c r="L145" s="32">
        <v>839449</v>
      </c>
      <c r="M145" s="32">
        <v>0</v>
      </c>
      <c r="N145" s="32">
        <v>0</v>
      </c>
      <c r="O145" s="32">
        <f t="shared" si="45"/>
        <v>839449</v>
      </c>
      <c r="P145" s="32">
        <v>0</v>
      </c>
      <c r="Q145" s="32">
        <v>0</v>
      </c>
      <c r="R145" s="32">
        <f t="shared" si="46"/>
        <v>839449</v>
      </c>
      <c r="S145" s="32">
        <v>0</v>
      </c>
      <c r="T145" s="32">
        <v>0</v>
      </c>
      <c r="U145" s="32">
        <f t="shared" si="47"/>
        <v>839449</v>
      </c>
      <c r="V145" s="32">
        <v>0</v>
      </c>
      <c r="W145" s="32">
        <v>0</v>
      </c>
      <c r="X145" s="32">
        <f t="shared" si="48"/>
        <v>839449</v>
      </c>
      <c r="Y145" t="s">
        <v>124</v>
      </c>
      <c r="AC145" s="116"/>
      <c r="AE145" s="101"/>
    </row>
    <row r="146" spans="1:32" x14ac:dyDescent="0.3">
      <c r="A146" s="13"/>
      <c r="B146" s="13"/>
      <c r="C146" s="13"/>
      <c r="D146" s="109"/>
      <c r="E146" s="151"/>
      <c r="F146" s="244">
        <v>82</v>
      </c>
      <c r="G146" s="276"/>
      <c r="H146" s="245"/>
      <c r="I146" s="245"/>
      <c r="J146" s="245" t="s">
        <v>350</v>
      </c>
      <c r="K146" s="245" t="s">
        <v>350</v>
      </c>
      <c r="L146" s="9">
        <f>+L147+L149</f>
        <v>178058676</v>
      </c>
      <c r="M146" s="32"/>
      <c r="N146" s="32"/>
      <c r="O146" s="32"/>
      <c r="P146" s="32"/>
      <c r="Q146" s="32"/>
      <c r="R146" s="32"/>
      <c r="S146" s="32"/>
      <c r="T146" s="32"/>
      <c r="U146" s="32"/>
      <c r="V146" s="32"/>
      <c r="W146" s="32"/>
      <c r="X146" s="32"/>
      <c r="Y146" t="s">
        <v>124</v>
      </c>
      <c r="AC146" s="116"/>
      <c r="AE146" s="140"/>
    </row>
    <row r="147" spans="1:32" x14ac:dyDescent="0.3">
      <c r="A147" s="13"/>
      <c r="B147" s="13"/>
      <c r="C147" s="13"/>
      <c r="D147" s="13"/>
      <c r="E147" s="247"/>
      <c r="F147" s="248"/>
      <c r="G147" s="277"/>
      <c r="H147" s="248"/>
      <c r="I147" s="248"/>
      <c r="J147" s="266" t="s">
        <v>345</v>
      </c>
      <c r="K147" s="266" t="s">
        <v>345</v>
      </c>
      <c r="L147" s="267">
        <f t="shared" ref="L147:X147" si="49">SUBTOTAL(9,L148:L148)</f>
        <v>76142217</v>
      </c>
      <c r="M147" s="249">
        <f t="shared" si="49"/>
        <v>0</v>
      </c>
      <c r="N147" s="249">
        <f t="shared" si="49"/>
        <v>0</v>
      </c>
      <c r="O147" s="249">
        <f t="shared" si="49"/>
        <v>76142217</v>
      </c>
      <c r="P147" s="249">
        <f t="shared" si="49"/>
        <v>0</v>
      </c>
      <c r="Q147" s="249">
        <f t="shared" si="49"/>
        <v>0</v>
      </c>
      <c r="R147" s="249">
        <f t="shared" si="49"/>
        <v>76142217</v>
      </c>
      <c r="S147" s="249">
        <f t="shared" si="49"/>
        <v>0</v>
      </c>
      <c r="T147" s="249">
        <f t="shared" si="49"/>
        <v>0</v>
      </c>
      <c r="U147" s="249">
        <f t="shared" si="49"/>
        <v>76142217</v>
      </c>
      <c r="V147" s="249">
        <f t="shared" si="49"/>
        <v>0</v>
      </c>
      <c r="W147" s="253">
        <f t="shared" si="49"/>
        <v>0</v>
      </c>
      <c r="X147" s="249">
        <f t="shared" si="49"/>
        <v>76142217</v>
      </c>
      <c r="Y147" t="s">
        <v>124</v>
      </c>
      <c r="AA147" s="1"/>
      <c r="AC147" s="116"/>
      <c r="AE147" s="140"/>
    </row>
    <row r="148" spans="1:32" x14ac:dyDescent="0.3">
      <c r="A148" s="13">
        <v>2510118</v>
      </c>
      <c r="B148" s="13">
        <v>2510118</v>
      </c>
      <c r="C148" s="13">
        <v>2510118</v>
      </c>
      <c r="D148" s="13" t="s">
        <v>121</v>
      </c>
      <c r="E148" s="281">
        <v>421200101</v>
      </c>
      <c r="F148" s="280">
        <v>820101</v>
      </c>
      <c r="G148" s="283">
        <v>8201</v>
      </c>
      <c r="H148" s="287">
        <v>421282010</v>
      </c>
      <c r="I148" s="285">
        <v>820100</v>
      </c>
      <c r="J148" s="250" t="s">
        <v>249</v>
      </c>
      <c r="K148" s="250" t="s">
        <v>249</v>
      </c>
      <c r="L148" s="251">
        <v>76142217</v>
      </c>
      <c r="M148" s="251">
        <v>0</v>
      </c>
      <c r="N148" s="254"/>
      <c r="O148" s="255">
        <f>+L148+M148-N148</f>
        <v>76142217</v>
      </c>
      <c r="P148" s="251">
        <v>0</v>
      </c>
      <c r="Q148" s="254"/>
      <c r="R148" s="255">
        <f>+O148+P148-Q148</f>
        <v>76142217</v>
      </c>
      <c r="S148" s="251">
        <v>0</v>
      </c>
      <c r="T148" s="254"/>
      <c r="U148" s="255">
        <f>+R148+S148-T148</f>
        <v>76142217</v>
      </c>
      <c r="V148" s="251">
        <v>0</v>
      </c>
      <c r="W148" s="254"/>
      <c r="X148" s="255">
        <f>+U148+V148-W148</f>
        <v>76142217</v>
      </c>
      <c r="Y148" t="s">
        <v>124</v>
      </c>
      <c r="AA148" s="1"/>
      <c r="AC148" s="116"/>
      <c r="AE148" s="140"/>
    </row>
    <row r="149" spans="1:32" x14ac:dyDescent="0.3">
      <c r="A149" s="13"/>
      <c r="B149" s="13"/>
      <c r="C149" s="13"/>
      <c r="D149" s="13"/>
      <c r="E149" s="281"/>
      <c r="F149" s="280"/>
      <c r="G149" s="278"/>
      <c r="H149" s="252"/>
      <c r="I149" s="252"/>
      <c r="J149" s="266" t="s">
        <v>346</v>
      </c>
      <c r="K149" s="266" t="s">
        <v>346</v>
      </c>
      <c r="L149" s="267">
        <f t="shared" ref="L149:X149" si="50">SUBTOTAL(9,L150:L150)</f>
        <v>101916459</v>
      </c>
      <c r="M149" s="249">
        <f t="shared" si="50"/>
        <v>0</v>
      </c>
      <c r="N149" s="249">
        <f t="shared" si="50"/>
        <v>0</v>
      </c>
      <c r="O149" s="249">
        <f t="shared" si="50"/>
        <v>101916459</v>
      </c>
      <c r="P149" s="249">
        <f t="shared" si="50"/>
        <v>0</v>
      </c>
      <c r="Q149" s="249">
        <f t="shared" si="50"/>
        <v>0</v>
      </c>
      <c r="R149" s="249">
        <f t="shared" si="50"/>
        <v>101916459</v>
      </c>
      <c r="S149" s="249">
        <f t="shared" si="50"/>
        <v>0</v>
      </c>
      <c r="T149" s="249">
        <f t="shared" si="50"/>
        <v>0</v>
      </c>
      <c r="U149" s="249">
        <f t="shared" si="50"/>
        <v>101916459</v>
      </c>
      <c r="V149" s="249">
        <f t="shared" si="50"/>
        <v>0</v>
      </c>
      <c r="W149" s="253">
        <f t="shared" si="50"/>
        <v>0</v>
      </c>
      <c r="X149" s="249">
        <f t="shared" si="50"/>
        <v>101916459</v>
      </c>
      <c r="Y149" t="s">
        <v>124</v>
      </c>
      <c r="AC149" s="116"/>
      <c r="AE149" s="140"/>
    </row>
    <row r="150" spans="1:32" x14ac:dyDescent="0.3">
      <c r="A150" s="13">
        <v>2510218</v>
      </c>
      <c r="B150" s="13">
        <v>2510218</v>
      </c>
      <c r="C150" s="13">
        <v>2510218</v>
      </c>
      <c r="D150" s="13" t="s">
        <v>121</v>
      </c>
      <c r="E150" s="281">
        <v>421200201</v>
      </c>
      <c r="F150" s="280">
        <v>820201</v>
      </c>
      <c r="G150" s="283">
        <v>8202</v>
      </c>
      <c r="H150" s="287">
        <v>421282020</v>
      </c>
      <c r="I150" s="285">
        <v>820200</v>
      </c>
      <c r="J150" s="250" t="s">
        <v>250</v>
      </c>
      <c r="K150" s="250" t="s">
        <v>250</v>
      </c>
      <c r="L150" s="251">
        <v>101916459</v>
      </c>
      <c r="M150" s="2">
        <v>0</v>
      </c>
      <c r="N150" s="2">
        <v>0</v>
      </c>
      <c r="O150" s="255">
        <f>+L150+M150-N150</f>
        <v>101916459</v>
      </c>
      <c r="P150" s="2">
        <v>0</v>
      </c>
      <c r="Q150" s="254"/>
      <c r="R150" s="255">
        <f>+O150+P150-Q150</f>
        <v>101916459</v>
      </c>
      <c r="S150" s="2">
        <v>0</v>
      </c>
      <c r="T150" s="254"/>
      <c r="U150" s="255">
        <f>+R150+S150-T150</f>
        <v>101916459</v>
      </c>
      <c r="V150" s="2">
        <v>0</v>
      </c>
      <c r="W150" s="254"/>
      <c r="X150" s="255">
        <f>+U150+V150-W150</f>
        <v>101916459</v>
      </c>
      <c r="Y150" t="s">
        <v>124</v>
      </c>
      <c r="AA150" s="1"/>
      <c r="AC150" s="116"/>
      <c r="AE150" s="140"/>
    </row>
    <row r="151" spans="1:32" x14ac:dyDescent="0.3">
      <c r="A151" s="243"/>
      <c r="B151" s="243"/>
      <c r="C151" s="243"/>
      <c r="D151" s="243"/>
      <c r="E151" s="281"/>
      <c r="F151" s="244">
        <v>83</v>
      </c>
      <c r="G151" s="276"/>
      <c r="H151" s="245"/>
      <c r="I151" s="245"/>
      <c r="J151" s="245" t="s">
        <v>246</v>
      </c>
      <c r="K151" s="245" t="s">
        <v>246</v>
      </c>
      <c r="L151" s="246">
        <f>+L152+L153</f>
        <v>936572</v>
      </c>
      <c r="M151" s="246">
        <f t="shared" ref="M151:R151" si="51">+M152+M153</f>
        <v>0</v>
      </c>
      <c r="N151" s="9">
        <f t="shared" si="51"/>
        <v>0</v>
      </c>
      <c r="O151" s="9">
        <f t="shared" si="51"/>
        <v>936572</v>
      </c>
      <c r="P151" s="9">
        <f t="shared" si="51"/>
        <v>0</v>
      </c>
      <c r="Q151" s="9">
        <f t="shared" si="51"/>
        <v>0</v>
      </c>
      <c r="R151" s="9">
        <f t="shared" si="51"/>
        <v>936572</v>
      </c>
      <c r="S151" s="9">
        <f t="shared" ref="S151:X151" si="52">+S152+S153</f>
        <v>0</v>
      </c>
      <c r="T151" s="9">
        <f t="shared" si="52"/>
        <v>0</v>
      </c>
      <c r="U151" s="9">
        <f t="shared" si="52"/>
        <v>936572</v>
      </c>
      <c r="V151" s="9">
        <f t="shared" si="52"/>
        <v>0</v>
      </c>
      <c r="W151" s="9">
        <f t="shared" si="52"/>
        <v>0</v>
      </c>
      <c r="X151" s="9">
        <f t="shared" si="52"/>
        <v>936572</v>
      </c>
      <c r="Y151" t="s">
        <v>124</v>
      </c>
      <c r="AC151" s="116"/>
      <c r="AE151"/>
    </row>
    <row r="152" spans="1:32" x14ac:dyDescent="0.3">
      <c r="A152" s="13">
        <v>2610718</v>
      </c>
      <c r="B152" s="13">
        <v>2610718</v>
      </c>
      <c r="C152" s="13">
        <v>2610718</v>
      </c>
      <c r="D152" s="13" t="s">
        <v>121</v>
      </c>
      <c r="E152" s="281">
        <v>421300101</v>
      </c>
      <c r="F152" s="280">
        <v>830101</v>
      </c>
      <c r="G152" s="284">
        <v>8301</v>
      </c>
      <c r="H152" s="288">
        <v>421383010</v>
      </c>
      <c r="I152" s="285">
        <v>830100</v>
      </c>
      <c r="J152" s="14" t="s">
        <v>114</v>
      </c>
      <c r="K152" s="14" t="s">
        <v>114</v>
      </c>
      <c r="L152" s="32">
        <v>366572</v>
      </c>
      <c r="M152" s="32">
        <v>0</v>
      </c>
      <c r="N152" s="32">
        <v>0</v>
      </c>
      <c r="O152" s="32">
        <f>+L152+M152-N152</f>
        <v>366572</v>
      </c>
      <c r="P152" s="32">
        <v>0</v>
      </c>
      <c r="Q152" s="32">
        <v>0</v>
      </c>
      <c r="R152" s="32">
        <f>+O152+P152-Q152</f>
        <v>366572</v>
      </c>
      <c r="S152" s="32">
        <v>0</v>
      </c>
      <c r="T152" s="32">
        <v>0</v>
      </c>
      <c r="U152" s="32">
        <f>+R152+S152-T152</f>
        <v>366572</v>
      </c>
      <c r="V152" s="32">
        <v>0</v>
      </c>
      <c r="W152" s="32">
        <v>0</v>
      </c>
      <c r="X152" s="32">
        <f>+U152+V152-W152</f>
        <v>366572</v>
      </c>
      <c r="Y152" t="s">
        <v>124</v>
      </c>
      <c r="AC152" s="116"/>
      <c r="AE152"/>
    </row>
    <row r="153" spans="1:32" ht="22.5" customHeight="1" x14ac:dyDescent="0.3">
      <c r="A153" s="109">
        <v>1700918</v>
      </c>
      <c r="B153" s="109">
        <v>1700918</v>
      </c>
      <c r="C153" s="109">
        <v>1700918</v>
      </c>
      <c r="D153" s="13" t="s">
        <v>121</v>
      </c>
      <c r="E153" s="282">
        <v>421300104</v>
      </c>
      <c r="F153" s="280">
        <v>830104</v>
      </c>
      <c r="G153" s="284">
        <v>8302</v>
      </c>
      <c r="H153" s="288">
        <v>421383020</v>
      </c>
      <c r="I153" s="285">
        <v>830200</v>
      </c>
      <c r="J153" s="110" t="s">
        <v>133</v>
      </c>
      <c r="K153" s="110" t="s">
        <v>133</v>
      </c>
      <c r="L153" s="32">
        <v>570000</v>
      </c>
      <c r="M153" s="32">
        <v>0</v>
      </c>
      <c r="N153" s="32"/>
      <c r="O153" s="32">
        <f>+L153+M153-N153</f>
        <v>570000</v>
      </c>
      <c r="P153" s="32">
        <v>0</v>
      </c>
      <c r="Q153" s="32">
        <v>0</v>
      </c>
      <c r="R153" s="32">
        <f>+O153+P153-Q153</f>
        <v>570000</v>
      </c>
      <c r="S153" s="32">
        <v>0</v>
      </c>
      <c r="T153" s="32">
        <v>0</v>
      </c>
      <c r="U153" s="32">
        <f>+R153+S153-T153</f>
        <v>570000</v>
      </c>
      <c r="V153" s="32">
        <v>0</v>
      </c>
      <c r="W153" s="32">
        <v>0</v>
      </c>
      <c r="X153" s="32">
        <f>+U153+V153-W153</f>
        <v>570000</v>
      </c>
      <c r="Y153" t="s">
        <v>124</v>
      </c>
      <c r="AD153"/>
      <c r="AE153"/>
      <c r="AF153"/>
    </row>
    <row r="154" spans="1:32" x14ac:dyDescent="0.3">
      <c r="M154" s="35" t="s">
        <v>126</v>
      </c>
      <c r="P154" s="35" t="s">
        <v>126</v>
      </c>
      <c r="S154" s="115"/>
      <c r="V154" s="115"/>
      <c r="Z154"/>
      <c r="AD154"/>
      <c r="AE154"/>
      <c r="AF154"/>
    </row>
    <row r="155" spans="1:32" x14ac:dyDescent="0.3">
      <c r="M155" s="35" t="s">
        <v>126</v>
      </c>
      <c r="P155" s="35" t="s">
        <v>126</v>
      </c>
      <c r="R155" s="111"/>
      <c r="S155" s="35" t="s">
        <v>126</v>
      </c>
      <c r="U155" s="111"/>
      <c r="V155" s="35" t="s">
        <v>126</v>
      </c>
      <c r="X155" s="111"/>
      <c r="Z155"/>
      <c r="AD155"/>
      <c r="AE155"/>
      <c r="AF155"/>
    </row>
    <row r="156" spans="1:32" x14ac:dyDescent="0.3">
      <c r="P156" s="35" t="s">
        <v>126</v>
      </c>
      <c r="R156" s="111"/>
      <c r="S156" s="35" t="s">
        <v>126</v>
      </c>
      <c r="U156" s="111"/>
      <c r="V156" s="35" t="s">
        <v>126</v>
      </c>
      <c r="X156" s="111"/>
      <c r="Z156"/>
      <c r="AD156"/>
      <c r="AE156"/>
      <c r="AF156"/>
    </row>
    <row r="157" spans="1:32" x14ac:dyDescent="0.3">
      <c r="P157" s="35" t="s">
        <v>126</v>
      </c>
      <c r="R157" s="1"/>
      <c r="S157" s="35" t="s">
        <v>126</v>
      </c>
      <c r="U157" s="1"/>
      <c r="V157" s="35" t="s">
        <v>126</v>
      </c>
      <c r="X157" s="1"/>
      <c r="Z157"/>
      <c r="AD157"/>
      <c r="AE157"/>
      <c r="AF157"/>
    </row>
    <row r="158" spans="1:32" x14ac:dyDescent="0.3">
      <c r="P158" s="35" t="s">
        <v>126</v>
      </c>
      <c r="Z158"/>
      <c r="AD158"/>
      <c r="AE158"/>
      <c r="AF158"/>
    </row>
    <row r="159" spans="1:32" x14ac:dyDescent="0.3">
      <c r="P159" s="35" t="s">
        <v>126</v>
      </c>
      <c r="Z159"/>
      <c r="AD159"/>
      <c r="AE159"/>
      <c r="AF159"/>
    </row>
    <row r="160" spans="1:32" x14ac:dyDescent="0.3">
      <c r="P160" s="35"/>
      <c r="Z160"/>
      <c r="AD160"/>
      <c r="AE160"/>
      <c r="AF160"/>
    </row>
    <row r="161" spans="12:32" x14ac:dyDescent="0.3">
      <c r="P161" s="35" t="s">
        <v>126</v>
      </c>
      <c r="Z161"/>
      <c r="AD161"/>
      <c r="AE161"/>
      <c r="AF161"/>
    </row>
    <row r="162" spans="12:32" x14ac:dyDescent="0.3">
      <c r="L162" s="111"/>
      <c r="M162" s="35" t="s">
        <v>126</v>
      </c>
      <c r="Z162"/>
      <c r="AD162"/>
      <c r="AE162"/>
      <c r="AF162"/>
    </row>
    <row r="163" spans="12:32" x14ac:dyDescent="0.3">
      <c r="L163" s="111"/>
      <c r="Z163"/>
      <c r="AD163"/>
      <c r="AE163"/>
      <c r="AF163"/>
    </row>
    <row r="164" spans="12:32" x14ac:dyDescent="0.3">
      <c r="L164" s="1"/>
      <c r="M164"/>
      <c r="Z164"/>
      <c r="AD164"/>
      <c r="AE164"/>
      <c r="AF164"/>
    </row>
    <row r="165" spans="12:32" x14ac:dyDescent="0.3">
      <c r="L165" s="1"/>
      <c r="M165"/>
      <c r="Z165"/>
      <c r="AD165"/>
      <c r="AE165"/>
      <c r="AF165"/>
    </row>
    <row r="166" spans="12:32" x14ac:dyDescent="0.3">
      <c r="L166" s="114"/>
      <c r="M166"/>
      <c r="Z166"/>
      <c r="AD166"/>
      <c r="AE166"/>
      <c r="AF166"/>
    </row>
    <row r="167" spans="12:32" x14ac:dyDescent="0.3">
      <c r="M167"/>
      <c r="Z167"/>
      <c r="AD167"/>
      <c r="AE167"/>
      <c r="AF167"/>
    </row>
    <row r="168" spans="12:32" x14ac:dyDescent="0.3">
      <c r="M168"/>
      <c r="Z168"/>
      <c r="AD168"/>
      <c r="AE168"/>
      <c r="AF168"/>
    </row>
    <row r="169" spans="12:32" x14ac:dyDescent="0.3">
      <c r="M169"/>
      <c r="Z169"/>
      <c r="AD169"/>
      <c r="AE169"/>
      <c r="AF169"/>
    </row>
    <row r="170" spans="12:32" x14ac:dyDescent="0.3">
      <c r="M170"/>
      <c r="Z170"/>
      <c r="AD170"/>
      <c r="AE170"/>
      <c r="AF170"/>
    </row>
    <row r="171" spans="12:32" x14ac:dyDescent="0.3">
      <c r="M171"/>
      <c r="Z171"/>
      <c r="AD171"/>
      <c r="AE171"/>
      <c r="AF171"/>
    </row>
    <row r="172" spans="12:32" x14ac:dyDescent="0.3">
      <c r="Z172"/>
      <c r="AD172"/>
      <c r="AE172"/>
      <c r="AF172"/>
    </row>
    <row r="173" spans="12:32" x14ac:dyDescent="0.3">
      <c r="Z173"/>
      <c r="AD173"/>
      <c r="AE173"/>
      <c r="AF173"/>
    </row>
    <row r="174" spans="12:32" x14ac:dyDescent="0.3">
      <c r="Z174"/>
      <c r="AD174"/>
      <c r="AE174"/>
      <c r="AF174"/>
    </row>
    <row r="175" spans="12:32" x14ac:dyDescent="0.3">
      <c r="L175" s="1"/>
      <c r="Z175"/>
      <c r="AD175"/>
      <c r="AE175"/>
      <c r="AF175"/>
    </row>
    <row r="176" spans="12:32" x14ac:dyDescent="0.3">
      <c r="Z176"/>
      <c r="AD176"/>
      <c r="AE176"/>
      <c r="AF176"/>
    </row>
    <row r="177" spans="12:32" x14ac:dyDescent="0.3">
      <c r="Z177"/>
      <c r="AD177"/>
      <c r="AE177"/>
      <c r="AF177"/>
    </row>
    <row r="178" spans="12:32" x14ac:dyDescent="0.3">
      <c r="Z178"/>
      <c r="AD178"/>
      <c r="AE178"/>
      <c r="AF178"/>
    </row>
    <row r="179" spans="12:32" x14ac:dyDescent="0.3">
      <c r="M179" s="36"/>
      <c r="Z179"/>
      <c r="AD179"/>
      <c r="AE179"/>
      <c r="AF179"/>
    </row>
    <row r="180" spans="12:32" x14ac:dyDescent="0.3">
      <c r="Z180"/>
      <c r="AD180"/>
      <c r="AE180"/>
      <c r="AF180"/>
    </row>
    <row r="181" spans="12:32" x14ac:dyDescent="0.3">
      <c r="L181" s="1"/>
      <c r="M181" s="1"/>
      <c r="N181" s="1"/>
      <c r="O181" s="1"/>
      <c r="P181" s="1"/>
      <c r="Q181" s="1"/>
      <c r="R181" s="1"/>
      <c r="S181" s="1"/>
      <c r="T181" s="1"/>
      <c r="U181" s="1"/>
      <c r="V181" s="1"/>
      <c r="W181" s="1"/>
      <c r="X181" s="1"/>
      <c r="Z181"/>
      <c r="AD181"/>
      <c r="AE181"/>
      <c r="AF181"/>
    </row>
    <row r="182" spans="12:32" x14ac:dyDescent="0.3">
      <c r="M182" s="98"/>
      <c r="N182" s="1"/>
      <c r="Z182"/>
      <c r="AC182" s="101"/>
    </row>
    <row r="183" spans="12:32" x14ac:dyDescent="0.3">
      <c r="M183" s="102"/>
      <c r="Q183" s="111"/>
      <c r="Z183"/>
      <c r="AC183" s="101"/>
    </row>
    <row r="184" spans="12:32" x14ac:dyDescent="0.3">
      <c r="Q184" s="111"/>
      <c r="Z184"/>
      <c r="AC184" s="101"/>
    </row>
    <row r="189" spans="12:32" x14ac:dyDescent="0.3">
      <c r="L189" s="111"/>
    </row>
  </sheetData>
  <autoFilter ref="A1:AG189"/>
  <pageMargins left="0.6692913385826772" right="0.15748031496062992" top="0.36" bottom="0.3" header="0.31496062992125984" footer="0.17"/>
  <pageSetup scale="80" orientation="portrait" r:id="rId1"/>
  <headerFooter>
    <oddFooter>&amp;C&amp;P/&amp;N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219"/>
  <sheetViews>
    <sheetView zoomScale="80" zoomScaleNormal="80" workbookViewId="0">
      <selection activeCell="H4" sqref="H4"/>
    </sheetView>
  </sheetViews>
  <sheetFormatPr baseColWidth="10" defaultRowHeight="14.4" x14ac:dyDescent="0.3"/>
  <cols>
    <col min="1" max="1" width="16.33203125" style="162" bestFit="1" customWidth="1"/>
    <col min="2" max="2" width="6.5546875" style="162" customWidth="1"/>
    <col min="3" max="3" width="7" style="162" customWidth="1"/>
    <col min="4" max="4" width="6" style="162" customWidth="1"/>
    <col min="5" max="5" width="12.109375" style="162" customWidth="1"/>
    <col min="6" max="6" width="12.5546875" style="162" customWidth="1"/>
    <col min="7" max="7" width="37.6640625" style="162" customWidth="1"/>
    <col min="8" max="8" width="20.5546875" style="162" hidden="1" customWidth="1"/>
    <col min="9" max="9" width="20.109375" style="162" hidden="1" customWidth="1"/>
    <col min="10" max="10" width="19.33203125" style="162" hidden="1" customWidth="1"/>
    <col min="11" max="11" width="20.33203125" style="162" hidden="1" customWidth="1"/>
    <col min="12" max="12" width="18.5546875" style="162" hidden="1" customWidth="1"/>
    <col min="13" max="13" width="12.6640625" style="162" hidden="1" customWidth="1"/>
    <col min="14" max="14" width="18.6640625" style="162" hidden="1" customWidth="1"/>
    <col min="15" max="15" width="15.5546875" style="162" hidden="1" customWidth="1"/>
    <col min="16" max="16" width="16.88671875" style="162" hidden="1" customWidth="1"/>
    <col min="17" max="17" width="19" style="162" customWidth="1"/>
    <col min="18" max="18" width="15.88671875" style="162" customWidth="1"/>
    <col min="19" max="19" width="12.5546875" style="162" customWidth="1"/>
    <col min="20" max="20" width="17.109375" style="162" customWidth="1"/>
    <col min="21" max="21" width="4.33203125" style="162" customWidth="1"/>
    <col min="22" max="22" width="6" style="162" customWidth="1"/>
    <col min="23" max="23" width="14.6640625" style="162" customWidth="1"/>
    <col min="24" max="24" width="21" style="163" customWidth="1"/>
    <col min="25" max="25" width="16.5546875" style="162" customWidth="1"/>
    <col min="26" max="256" width="11.5546875" style="162"/>
    <col min="257" max="257" width="7" style="162" customWidth="1"/>
    <col min="258" max="258" width="6.5546875" style="162" customWidth="1"/>
    <col min="259" max="259" width="7" style="162" customWidth="1"/>
    <col min="260" max="260" width="6" style="162" customWidth="1"/>
    <col min="261" max="261" width="11" style="162" customWidth="1"/>
    <col min="262" max="262" width="8.88671875" style="162" customWidth="1"/>
    <col min="263" max="263" width="37.6640625" style="162" customWidth="1"/>
    <col min="264" max="272" width="0" style="162" hidden="1" customWidth="1"/>
    <col min="273" max="273" width="17.109375" style="162" customWidth="1"/>
    <col min="274" max="274" width="12" style="162" customWidth="1"/>
    <col min="275" max="275" width="12.5546875" style="162" customWidth="1"/>
    <col min="276" max="276" width="17.109375" style="162" customWidth="1"/>
    <col min="277" max="277" width="4.33203125" style="162" customWidth="1"/>
    <col min="278" max="278" width="6" style="162" customWidth="1"/>
    <col min="279" max="279" width="14.6640625" style="162" customWidth="1"/>
    <col min="280" max="280" width="21" style="162" customWidth="1"/>
    <col min="281" max="281" width="16.5546875" style="162" customWidth="1"/>
    <col min="282" max="512" width="11.5546875" style="162"/>
    <col min="513" max="513" width="7" style="162" customWidth="1"/>
    <col min="514" max="514" width="6.5546875" style="162" customWidth="1"/>
    <col min="515" max="515" width="7" style="162" customWidth="1"/>
    <col min="516" max="516" width="6" style="162" customWidth="1"/>
    <col min="517" max="517" width="11" style="162" customWidth="1"/>
    <col min="518" max="518" width="8.88671875" style="162" customWidth="1"/>
    <col min="519" max="519" width="37.6640625" style="162" customWidth="1"/>
    <col min="520" max="528" width="0" style="162" hidden="1" customWidth="1"/>
    <col min="529" max="529" width="17.109375" style="162" customWidth="1"/>
    <col min="530" max="530" width="12" style="162" customWidth="1"/>
    <col min="531" max="531" width="12.5546875" style="162" customWidth="1"/>
    <col min="532" max="532" width="17.109375" style="162" customWidth="1"/>
    <col min="533" max="533" width="4.33203125" style="162" customWidth="1"/>
    <col min="534" max="534" width="6" style="162" customWidth="1"/>
    <col min="535" max="535" width="14.6640625" style="162" customWidth="1"/>
    <col min="536" max="536" width="21" style="162" customWidth="1"/>
    <col min="537" max="537" width="16.5546875" style="162" customWidth="1"/>
    <col min="538" max="768" width="11.5546875" style="162"/>
    <col min="769" max="769" width="7" style="162" customWidth="1"/>
    <col min="770" max="770" width="6.5546875" style="162" customWidth="1"/>
    <col min="771" max="771" width="7" style="162" customWidth="1"/>
    <col min="772" max="772" width="6" style="162" customWidth="1"/>
    <col min="773" max="773" width="11" style="162" customWidth="1"/>
    <col min="774" max="774" width="8.88671875" style="162" customWidth="1"/>
    <col min="775" max="775" width="37.6640625" style="162" customWidth="1"/>
    <col min="776" max="784" width="0" style="162" hidden="1" customWidth="1"/>
    <col min="785" max="785" width="17.109375" style="162" customWidth="1"/>
    <col min="786" max="786" width="12" style="162" customWidth="1"/>
    <col min="787" max="787" width="12.5546875" style="162" customWidth="1"/>
    <col min="788" max="788" width="17.109375" style="162" customWidth="1"/>
    <col min="789" max="789" width="4.33203125" style="162" customWidth="1"/>
    <col min="790" max="790" width="6" style="162" customWidth="1"/>
    <col min="791" max="791" width="14.6640625" style="162" customWidth="1"/>
    <col min="792" max="792" width="21" style="162" customWidth="1"/>
    <col min="793" max="793" width="16.5546875" style="162" customWidth="1"/>
    <col min="794" max="1024" width="11.5546875" style="162"/>
    <col min="1025" max="1025" width="7" style="162" customWidth="1"/>
    <col min="1026" max="1026" width="6.5546875" style="162" customWidth="1"/>
    <col min="1027" max="1027" width="7" style="162" customWidth="1"/>
    <col min="1028" max="1028" width="6" style="162" customWidth="1"/>
    <col min="1029" max="1029" width="11" style="162" customWidth="1"/>
    <col min="1030" max="1030" width="8.88671875" style="162" customWidth="1"/>
    <col min="1031" max="1031" width="37.6640625" style="162" customWidth="1"/>
    <col min="1032" max="1040" width="0" style="162" hidden="1" customWidth="1"/>
    <col min="1041" max="1041" width="17.109375" style="162" customWidth="1"/>
    <col min="1042" max="1042" width="12" style="162" customWidth="1"/>
    <col min="1043" max="1043" width="12.5546875" style="162" customWidth="1"/>
    <col min="1044" max="1044" width="17.109375" style="162" customWidth="1"/>
    <col min="1045" max="1045" width="4.33203125" style="162" customWidth="1"/>
    <col min="1046" max="1046" width="6" style="162" customWidth="1"/>
    <col min="1047" max="1047" width="14.6640625" style="162" customWidth="1"/>
    <col min="1048" max="1048" width="21" style="162" customWidth="1"/>
    <col min="1049" max="1049" width="16.5546875" style="162" customWidth="1"/>
    <col min="1050" max="1280" width="11.5546875" style="162"/>
    <col min="1281" max="1281" width="7" style="162" customWidth="1"/>
    <col min="1282" max="1282" width="6.5546875" style="162" customWidth="1"/>
    <col min="1283" max="1283" width="7" style="162" customWidth="1"/>
    <col min="1284" max="1284" width="6" style="162" customWidth="1"/>
    <col min="1285" max="1285" width="11" style="162" customWidth="1"/>
    <col min="1286" max="1286" width="8.88671875" style="162" customWidth="1"/>
    <col min="1287" max="1287" width="37.6640625" style="162" customWidth="1"/>
    <col min="1288" max="1296" width="0" style="162" hidden="1" customWidth="1"/>
    <col min="1297" max="1297" width="17.109375" style="162" customWidth="1"/>
    <col min="1298" max="1298" width="12" style="162" customWidth="1"/>
    <col min="1299" max="1299" width="12.5546875" style="162" customWidth="1"/>
    <col min="1300" max="1300" width="17.109375" style="162" customWidth="1"/>
    <col min="1301" max="1301" width="4.33203125" style="162" customWidth="1"/>
    <col min="1302" max="1302" width="6" style="162" customWidth="1"/>
    <col min="1303" max="1303" width="14.6640625" style="162" customWidth="1"/>
    <col min="1304" max="1304" width="21" style="162" customWidth="1"/>
    <col min="1305" max="1305" width="16.5546875" style="162" customWidth="1"/>
    <col min="1306" max="1536" width="11.5546875" style="162"/>
    <col min="1537" max="1537" width="7" style="162" customWidth="1"/>
    <col min="1538" max="1538" width="6.5546875" style="162" customWidth="1"/>
    <col min="1539" max="1539" width="7" style="162" customWidth="1"/>
    <col min="1540" max="1540" width="6" style="162" customWidth="1"/>
    <col min="1541" max="1541" width="11" style="162" customWidth="1"/>
    <col min="1542" max="1542" width="8.88671875" style="162" customWidth="1"/>
    <col min="1543" max="1543" width="37.6640625" style="162" customWidth="1"/>
    <col min="1544" max="1552" width="0" style="162" hidden="1" customWidth="1"/>
    <col min="1553" max="1553" width="17.109375" style="162" customWidth="1"/>
    <col min="1554" max="1554" width="12" style="162" customWidth="1"/>
    <col min="1555" max="1555" width="12.5546875" style="162" customWidth="1"/>
    <col min="1556" max="1556" width="17.109375" style="162" customWidth="1"/>
    <col min="1557" max="1557" width="4.33203125" style="162" customWidth="1"/>
    <col min="1558" max="1558" width="6" style="162" customWidth="1"/>
    <col min="1559" max="1559" width="14.6640625" style="162" customWidth="1"/>
    <col min="1560" max="1560" width="21" style="162" customWidth="1"/>
    <col min="1561" max="1561" width="16.5546875" style="162" customWidth="1"/>
    <col min="1562" max="1792" width="11.5546875" style="162"/>
    <col min="1793" max="1793" width="7" style="162" customWidth="1"/>
    <col min="1794" max="1794" width="6.5546875" style="162" customWidth="1"/>
    <col min="1795" max="1795" width="7" style="162" customWidth="1"/>
    <col min="1796" max="1796" width="6" style="162" customWidth="1"/>
    <col min="1797" max="1797" width="11" style="162" customWidth="1"/>
    <col min="1798" max="1798" width="8.88671875" style="162" customWidth="1"/>
    <col min="1799" max="1799" width="37.6640625" style="162" customWidth="1"/>
    <col min="1800" max="1808" width="0" style="162" hidden="1" customWidth="1"/>
    <col min="1809" max="1809" width="17.109375" style="162" customWidth="1"/>
    <col min="1810" max="1810" width="12" style="162" customWidth="1"/>
    <col min="1811" max="1811" width="12.5546875" style="162" customWidth="1"/>
    <col min="1812" max="1812" width="17.109375" style="162" customWidth="1"/>
    <col min="1813" max="1813" width="4.33203125" style="162" customWidth="1"/>
    <col min="1814" max="1814" width="6" style="162" customWidth="1"/>
    <col min="1815" max="1815" width="14.6640625" style="162" customWidth="1"/>
    <col min="1816" max="1816" width="21" style="162" customWidth="1"/>
    <col min="1817" max="1817" width="16.5546875" style="162" customWidth="1"/>
    <col min="1818" max="2048" width="11.5546875" style="162"/>
    <col min="2049" max="2049" width="7" style="162" customWidth="1"/>
    <col min="2050" max="2050" width="6.5546875" style="162" customWidth="1"/>
    <col min="2051" max="2051" width="7" style="162" customWidth="1"/>
    <col min="2052" max="2052" width="6" style="162" customWidth="1"/>
    <col min="2053" max="2053" width="11" style="162" customWidth="1"/>
    <col min="2054" max="2054" width="8.88671875" style="162" customWidth="1"/>
    <col min="2055" max="2055" width="37.6640625" style="162" customWidth="1"/>
    <col min="2056" max="2064" width="0" style="162" hidden="1" customWidth="1"/>
    <col min="2065" max="2065" width="17.109375" style="162" customWidth="1"/>
    <col min="2066" max="2066" width="12" style="162" customWidth="1"/>
    <col min="2067" max="2067" width="12.5546875" style="162" customWidth="1"/>
    <col min="2068" max="2068" width="17.109375" style="162" customWidth="1"/>
    <col min="2069" max="2069" width="4.33203125" style="162" customWidth="1"/>
    <col min="2070" max="2070" width="6" style="162" customWidth="1"/>
    <col min="2071" max="2071" width="14.6640625" style="162" customWidth="1"/>
    <col min="2072" max="2072" width="21" style="162" customWidth="1"/>
    <col min="2073" max="2073" width="16.5546875" style="162" customWidth="1"/>
    <col min="2074" max="2304" width="11.5546875" style="162"/>
    <col min="2305" max="2305" width="7" style="162" customWidth="1"/>
    <col min="2306" max="2306" width="6.5546875" style="162" customWidth="1"/>
    <col min="2307" max="2307" width="7" style="162" customWidth="1"/>
    <col min="2308" max="2308" width="6" style="162" customWidth="1"/>
    <col min="2309" max="2309" width="11" style="162" customWidth="1"/>
    <col min="2310" max="2310" width="8.88671875" style="162" customWidth="1"/>
    <col min="2311" max="2311" width="37.6640625" style="162" customWidth="1"/>
    <col min="2312" max="2320" width="0" style="162" hidden="1" customWidth="1"/>
    <col min="2321" max="2321" width="17.109375" style="162" customWidth="1"/>
    <col min="2322" max="2322" width="12" style="162" customWidth="1"/>
    <col min="2323" max="2323" width="12.5546875" style="162" customWidth="1"/>
    <col min="2324" max="2324" width="17.109375" style="162" customWidth="1"/>
    <col min="2325" max="2325" width="4.33203125" style="162" customWidth="1"/>
    <col min="2326" max="2326" width="6" style="162" customWidth="1"/>
    <col min="2327" max="2327" width="14.6640625" style="162" customWidth="1"/>
    <col min="2328" max="2328" width="21" style="162" customWidth="1"/>
    <col min="2329" max="2329" width="16.5546875" style="162" customWidth="1"/>
    <col min="2330" max="2560" width="11.5546875" style="162"/>
    <col min="2561" max="2561" width="7" style="162" customWidth="1"/>
    <col min="2562" max="2562" width="6.5546875" style="162" customWidth="1"/>
    <col min="2563" max="2563" width="7" style="162" customWidth="1"/>
    <col min="2564" max="2564" width="6" style="162" customWidth="1"/>
    <col min="2565" max="2565" width="11" style="162" customWidth="1"/>
    <col min="2566" max="2566" width="8.88671875" style="162" customWidth="1"/>
    <col min="2567" max="2567" width="37.6640625" style="162" customWidth="1"/>
    <col min="2568" max="2576" width="0" style="162" hidden="1" customWidth="1"/>
    <col min="2577" max="2577" width="17.109375" style="162" customWidth="1"/>
    <col min="2578" max="2578" width="12" style="162" customWidth="1"/>
    <col min="2579" max="2579" width="12.5546875" style="162" customWidth="1"/>
    <col min="2580" max="2580" width="17.109375" style="162" customWidth="1"/>
    <col min="2581" max="2581" width="4.33203125" style="162" customWidth="1"/>
    <col min="2582" max="2582" width="6" style="162" customWidth="1"/>
    <col min="2583" max="2583" width="14.6640625" style="162" customWidth="1"/>
    <col min="2584" max="2584" width="21" style="162" customWidth="1"/>
    <col min="2585" max="2585" width="16.5546875" style="162" customWidth="1"/>
    <col min="2586" max="2816" width="11.5546875" style="162"/>
    <col min="2817" max="2817" width="7" style="162" customWidth="1"/>
    <col min="2818" max="2818" width="6.5546875" style="162" customWidth="1"/>
    <col min="2819" max="2819" width="7" style="162" customWidth="1"/>
    <col min="2820" max="2820" width="6" style="162" customWidth="1"/>
    <col min="2821" max="2821" width="11" style="162" customWidth="1"/>
    <col min="2822" max="2822" width="8.88671875" style="162" customWidth="1"/>
    <col min="2823" max="2823" width="37.6640625" style="162" customWidth="1"/>
    <col min="2824" max="2832" width="0" style="162" hidden="1" customWidth="1"/>
    <col min="2833" max="2833" width="17.109375" style="162" customWidth="1"/>
    <col min="2834" max="2834" width="12" style="162" customWidth="1"/>
    <col min="2835" max="2835" width="12.5546875" style="162" customWidth="1"/>
    <col min="2836" max="2836" width="17.109375" style="162" customWidth="1"/>
    <col min="2837" max="2837" width="4.33203125" style="162" customWidth="1"/>
    <col min="2838" max="2838" width="6" style="162" customWidth="1"/>
    <col min="2839" max="2839" width="14.6640625" style="162" customWidth="1"/>
    <col min="2840" max="2840" width="21" style="162" customWidth="1"/>
    <col min="2841" max="2841" width="16.5546875" style="162" customWidth="1"/>
    <col min="2842" max="3072" width="11.5546875" style="162"/>
    <col min="3073" max="3073" width="7" style="162" customWidth="1"/>
    <col min="3074" max="3074" width="6.5546875" style="162" customWidth="1"/>
    <col min="3075" max="3075" width="7" style="162" customWidth="1"/>
    <col min="3076" max="3076" width="6" style="162" customWidth="1"/>
    <col min="3077" max="3077" width="11" style="162" customWidth="1"/>
    <col min="3078" max="3078" width="8.88671875" style="162" customWidth="1"/>
    <col min="3079" max="3079" width="37.6640625" style="162" customWidth="1"/>
    <col min="3080" max="3088" width="0" style="162" hidden="1" customWidth="1"/>
    <col min="3089" max="3089" width="17.109375" style="162" customWidth="1"/>
    <col min="3090" max="3090" width="12" style="162" customWidth="1"/>
    <col min="3091" max="3091" width="12.5546875" style="162" customWidth="1"/>
    <col min="3092" max="3092" width="17.109375" style="162" customWidth="1"/>
    <col min="3093" max="3093" width="4.33203125" style="162" customWidth="1"/>
    <col min="3094" max="3094" width="6" style="162" customWidth="1"/>
    <col min="3095" max="3095" width="14.6640625" style="162" customWidth="1"/>
    <col min="3096" max="3096" width="21" style="162" customWidth="1"/>
    <col min="3097" max="3097" width="16.5546875" style="162" customWidth="1"/>
    <col min="3098" max="3328" width="11.5546875" style="162"/>
    <col min="3329" max="3329" width="7" style="162" customWidth="1"/>
    <col min="3330" max="3330" width="6.5546875" style="162" customWidth="1"/>
    <col min="3331" max="3331" width="7" style="162" customWidth="1"/>
    <col min="3332" max="3332" width="6" style="162" customWidth="1"/>
    <col min="3333" max="3333" width="11" style="162" customWidth="1"/>
    <col min="3334" max="3334" width="8.88671875" style="162" customWidth="1"/>
    <col min="3335" max="3335" width="37.6640625" style="162" customWidth="1"/>
    <col min="3336" max="3344" width="0" style="162" hidden="1" customWidth="1"/>
    <col min="3345" max="3345" width="17.109375" style="162" customWidth="1"/>
    <col min="3346" max="3346" width="12" style="162" customWidth="1"/>
    <col min="3347" max="3347" width="12.5546875" style="162" customWidth="1"/>
    <col min="3348" max="3348" width="17.109375" style="162" customWidth="1"/>
    <col min="3349" max="3349" width="4.33203125" style="162" customWidth="1"/>
    <col min="3350" max="3350" width="6" style="162" customWidth="1"/>
    <col min="3351" max="3351" width="14.6640625" style="162" customWidth="1"/>
    <col min="3352" max="3352" width="21" style="162" customWidth="1"/>
    <col min="3353" max="3353" width="16.5546875" style="162" customWidth="1"/>
    <col min="3354" max="3584" width="11.5546875" style="162"/>
    <col min="3585" max="3585" width="7" style="162" customWidth="1"/>
    <col min="3586" max="3586" width="6.5546875" style="162" customWidth="1"/>
    <col min="3587" max="3587" width="7" style="162" customWidth="1"/>
    <col min="3588" max="3588" width="6" style="162" customWidth="1"/>
    <col min="3589" max="3589" width="11" style="162" customWidth="1"/>
    <col min="3590" max="3590" width="8.88671875" style="162" customWidth="1"/>
    <col min="3591" max="3591" width="37.6640625" style="162" customWidth="1"/>
    <col min="3592" max="3600" width="0" style="162" hidden="1" customWidth="1"/>
    <col min="3601" max="3601" width="17.109375" style="162" customWidth="1"/>
    <col min="3602" max="3602" width="12" style="162" customWidth="1"/>
    <col min="3603" max="3603" width="12.5546875" style="162" customWidth="1"/>
    <col min="3604" max="3604" width="17.109375" style="162" customWidth="1"/>
    <col min="3605" max="3605" width="4.33203125" style="162" customWidth="1"/>
    <col min="3606" max="3606" width="6" style="162" customWidth="1"/>
    <col min="3607" max="3607" width="14.6640625" style="162" customWidth="1"/>
    <col min="3608" max="3608" width="21" style="162" customWidth="1"/>
    <col min="3609" max="3609" width="16.5546875" style="162" customWidth="1"/>
    <col min="3610" max="3840" width="11.5546875" style="162"/>
    <col min="3841" max="3841" width="7" style="162" customWidth="1"/>
    <col min="3842" max="3842" width="6.5546875" style="162" customWidth="1"/>
    <col min="3843" max="3843" width="7" style="162" customWidth="1"/>
    <col min="3844" max="3844" width="6" style="162" customWidth="1"/>
    <col min="3845" max="3845" width="11" style="162" customWidth="1"/>
    <col min="3846" max="3846" width="8.88671875" style="162" customWidth="1"/>
    <col min="3847" max="3847" width="37.6640625" style="162" customWidth="1"/>
    <col min="3848" max="3856" width="0" style="162" hidden="1" customWidth="1"/>
    <col min="3857" max="3857" width="17.109375" style="162" customWidth="1"/>
    <col min="3858" max="3858" width="12" style="162" customWidth="1"/>
    <col min="3859" max="3859" width="12.5546875" style="162" customWidth="1"/>
    <col min="3860" max="3860" width="17.109375" style="162" customWidth="1"/>
    <col min="3861" max="3861" width="4.33203125" style="162" customWidth="1"/>
    <col min="3862" max="3862" width="6" style="162" customWidth="1"/>
    <col min="3863" max="3863" width="14.6640625" style="162" customWidth="1"/>
    <col min="3864" max="3864" width="21" style="162" customWidth="1"/>
    <col min="3865" max="3865" width="16.5546875" style="162" customWidth="1"/>
    <col min="3866" max="4096" width="11.5546875" style="162"/>
    <col min="4097" max="4097" width="7" style="162" customWidth="1"/>
    <col min="4098" max="4098" width="6.5546875" style="162" customWidth="1"/>
    <col min="4099" max="4099" width="7" style="162" customWidth="1"/>
    <col min="4100" max="4100" width="6" style="162" customWidth="1"/>
    <col min="4101" max="4101" width="11" style="162" customWidth="1"/>
    <col min="4102" max="4102" width="8.88671875" style="162" customWidth="1"/>
    <col min="4103" max="4103" width="37.6640625" style="162" customWidth="1"/>
    <col min="4104" max="4112" width="0" style="162" hidden="1" customWidth="1"/>
    <col min="4113" max="4113" width="17.109375" style="162" customWidth="1"/>
    <col min="4114" max="4114" width="12" style="162" customWidth="1"/>
    <col min="4115" max="4115" width="12.5546875" style="162" customWidth="1"/>
    <col min="4116" max="4116" width="17.109375" style="162" customWidth="1"/>
    <col min="4117" max="4117" width="4.33203125" style="162" customWidth="1"/>
    <col min="4118" max="4118" width="6" style="162" customWidth="1"/>
    <col min="4119" max="4119" width="14.6640625" style="162" customWidth="1"/>
    <col min="4120" max="4120" width="21" style="162" customWidth="1"/>
    <col min="4121" max="4121" width="16.5546875" style="162" customWidth="1"/>
    <col min="4122" max="4352" width="11.5546875" style="162"/>
    <col min="4353" max="4353" width="7" style="162" customWidth="1"/>
    <col min="4354" max="4354" width="6.5546875" style="162" customWidth="1"/>
    <col min="4355" max="4355" width="7" style="162" customWidth="1"/>
    <col min="4356" max="4356" width="6" style="162" customWidth="1"/>
    <col min="4357" max="4357" width="11" style="162" customWidth="1"/>
    <col min="4358" max="4358" width="8.88671875" style="162" customWidth="1"/>
    <col min="4359" max="4359" width="37.6640625" style="162" customWidth="1"/>
    <col min="4360" max="4368" width="0" style="162" hidden="1" customWidth="1"/>
    <col min="4369" max="4369" width="17.109375" style="162" customWidth="1"/>
    <col min="4370" max="4370" width="12" style="162" customWidth="1"/>
    <col min="4371" max="4371" width="12.5546875" style="162" customWidth="1"/>
    <col min="4372" max="4372" width="17.109375" style="162" customWidth="1"/>
    <col min="4373" max="4373" width="4.33203125" style="162" customWidth="1"/>
    <col min="4374" max="4374" width="6" style="162" customWidth="1"/>
    <col min="4375" max="4375" width="14.6640625" style="162" customWidth="1"/>
    <col min="4376" max="4376" width="21" style="162" customWidth="1"/>
    <col min="4377" max="4377" width="16.5546875" style="162" customWidth="1"/>
    <col min="4378" max="4608" width="11.5546875" style="162"/>
    <col min="4609" max="4609" width="7" style="162" customWidth="1"/>
    <col min="4610" max="4610" width="6.5546875" style="162" customWidth="1"/>
    <col min="4611" max="4611" width="7" style="162" customWidth="1"/>
    <col min="4612" max="4612" width="6" style="162" customWidth="1"/>
    <col min="4613" max="4613" width="11" style="162" customWidth="1"/>
    <col min="4614" max="4614" width="8.88671875" style="162" customWidth="1"/>
    <col min="4615" max="4615" width="37.6640625" style="162" customWidth="1"/>
    <col min="4616" max="4624" width="0" style="162" hidden="1" customWidth="1"/>
    <col min="4625" max="4625" width="17.109375" style="162" customWidth="1"/>
    <col min="4626" max="4626" width="12" style="162" customWidth="1"/>
    <col min="4627" max="4627" width="12.5546875" style="162" customWidth="1"/>
    <col min="4628" max="4628" width="17.109375" style="162" customWidth="1"/>
    <col min="4629" max="4629" width="4.33203125" style="162" customWidth="1"/>
    <col min="4630" max="4630" width="6" style="162" customWidth="1"/>
    <col min="4631" max="4631" width="14.6640625" style="162" customWidth="1"/>
    <col min="4632" max="4632" width="21" style="162" customWidth="1"/>
    <col min="4633" max="4633" width="16.5546875" style="162" customWidth="1"/>
    <col min="4634" max="4864" width="11.5546875" style="162"/>
    <col min="4865" max="4865" width="7" style="162" customWidth="1"/>
    <col min="4866" max="4866" width="6.5546875" style="162" customWidth="1"/>
    <col min="4867" max="4867" width="7" style="162" customWidth="1"/>
    <col min="4868" max="4868" width="6" style="162" customWidth="1"/>
    <col min="4869" max="4869" width="11" style="162" customWidth="1"/>
    <col min="4870" max="4870" width="8.88671875" style="162" customWidth="1"/>
    <col min="4871" max="4871" width="37.6640625" style="162" customWidth="1"/>
    <col min="4872" max="4880" width="0" style="162" hidden="1" customWidth="1"/>
    <col min="4881" max="4881" width="17.109375" style="162" customWidth="1"/>
    <col min="4882" max="4882" width="12" style="162" customWidth="1"/>
    <col min="4883" max="4883" width="12.5546875" style="162" customWidth="1"/>
    <col min="4884" max="4884" width="17.109375" style="162" customWidth="1"/>
    <col min="4885" max="4885" width="4.33203125" style="162" customWidth="1"/>
    <col min="4886" max="4886" width="6" style="162" customWidth="1"/>
    <col min="4887" max="4887" width="14.6640625" style="162" customWidth="1"/>
    <col min="4888" max="4888" width="21" style="162" customWidth="1"/>
    <col min="4889" max="4889" width="16.5546875" style="162" customWidth="1"/>
    <col min="4890" max="5120" width="11.5546875" style="162"/>
    <col min="5121" max="5121" width="7" style="162" customWidth="1"/>
    <col min="5122" max="5122" width="6.5546875" style="162" customWidth="1"/>
    <col min="5123" max="5123" width="7" style="162" customWidth="1"/>
    <col min="5124" max="5124" width="6" style="162" customWidth="1"/>
    <col min="5125" max="5125" width="11" style="162" customWidth="1"/>
    <col min="5126" max="5126" width="8.88671875" style="162" customWidth="1"/>
    <col min="5127" max="5127" width="37.6640625" style="162" customWidth="1"/>
    <col min="5128" max="5136" width="0" style="162" hidden="1" customWidth="1"/>
    <col min="5137" max="5137" width="17.109375" style="162" customWidth="1"/>
    <col min="5138" max="5138" width="12" style="162" customWidth="1"/>
    <col min="5139" max="5139" width="12.5546875" style="162" customWidth="1"/>
    <col min="5140" max="5140" width="17.109375" style="162" customWidth="1"/>
    <col min="5141" max="5141" width="4.33203125" style="162" customWidth="1"/>
    <col min="5142" max="5142" width="6" style="162" customWidth="1"/>
    <col min="5143" max="5143" width="14.6640625" style="162" customWidth="1"/>
    <col min="5144" max="5144" width="21" style="162" customWidth="1"/>
    <col min="5145" max="5145" width="16.5546875" style="162" customWidth="1"/>
    <col min="5146" max="5376" width="11.5546875" style="162"/>
    <col min="5377" max="5377" width="7" style="162" customWidth="1"/>
    <col min="5378" max="5378" width="6.5546875" style="162" customWidth="1"/>
    <col min="5379" max="5379" width="7" style="162" customWidth="1"/>
    <col min="5380" max="5380" width="6" style="162" customWidth="1"/>
    <col min="5381" max="5381" width="11" style="162" customWidth="1"/>
    <col min="5382" max="5382" width="8.88671875" style="162" customWidth="1"/>
    <col min="5383" max="5383" width="37.6640625" style="162" customWidth="1"/>
    <col min="5384" max="5392" width="0" style="162" hidden="1" customWidth="1"/>
    <col min="5393" max="5393" width="17.109375" style="162" customWidth="1"/>
    <col min="5394" max="5394" width="12" style="162" customWidth="1"/>
    <col min="5395" max="5395" width="12.5546875" style="162" customWidth="1"/>
    <col min="5396" max="5396" width="17.109375" style="162" customWidth="1"/>
    <col min="5397" max="5397" width="4.33203125" style="162" customWidth="1"/>
    <col min="5398" max="5398" width="6" style="162" customWidth="1"/>
    <col min="5399" max="5399" width="14.6640625" style="162" customWidth="1"/>
    <col min="5400" max="5400" width="21" style="162" customWidth="1"/>
    <col min="5401" max="5401" width="16.5546875" style="162" customWidth="1"/>
    <col min="5402" max="5632" width="11.5546875" style="162"/>
    <col min="5633" max="5633" width="7" style="162" customWidth="1"/>
    <col min="5634" max="5634" width="6.5546875" style="162" customWidth="1"/>
    <col min="5635" max="5635" width="7" style="162" customWidth="1"/>
    <col min="5636" max="5636" width="6" style="162" customWidth="1"/>
    <col min="5637" max="5637" width="11" style="162" customWidth="1"/>
    <col min="5638" max="5638" width="8.88671875" style="162" customWidth="1"/>
    <col min="5639" max="5639" width="37.6640625" style="162" customWidth="1"/>
    <col min="5640" max="5648" width="0" style="162" hidden="1" customWidth="1"/>
    <col min="5649" max="5649" width="17.109375" style="162" customWidth="1"/>
    <col min="5650" max="5650" width="12" style="162" customWidth="1"/>
    <col min="5651" max="5651" width="12.5546875" style="162" customWidth="1"/>
    <col min="5652" max="5652" width="17.109375" style="162" customWidth="1"/>
    <col min="5653" max="5653" width="4.33203125" style="162" customWidth="1"/>
    <col min="5654" max="5654" width="6" style="162" customWidth="1"/>
    <col min="5655" max="5655" width="14.6640625" style="162" customWidth="1"/>
    <col min="5656" max="5656" width="21" style="162" customWidth="1"/>
    <col min="5657" max="5657" width="16.5546875" style="162" customWidth="1"/>
    <col min="5658" max="5888" width="11.5546875" style="162"/>
    <col min="5889" max="5889" width="7" style="162" customWidth="1"/>
    <col min="5890" max="5890" width="6.5546875" style="162" customWidth="1"/>
    <col min="5891" max="5891" width="7" style="162" customWidth="1"/>
    <col min="5892" max="5892" width="6" style="162" customWidth="1"/>
    <col min="5893" max="5893" width="11" style="162" customWidth="1"/>
    <col min="5894" max="5894" width="8.88671875" style="162" customWidth="1"/>
    <col min="5895" max="5895" width="37.6640625" style="162" customWidth="1"/>
    <col min="5896" max="5904" width="0" style="162" hidden="1" customWidth="1"/>
    <col min="5905" max="5905" width="17.109375" style="162" customWidth="1"/>
    <col min="5906" max="5906" width="12" style="162" customWidth="1"/>
    <col min="5907" max="5907" width="12.5546875" style="162" customWidth="1"/>
    <col min="5908" max="5908" width="17.109375" style="162" customWidth="1"/>
    <col min="5909" max="5909" width="4.33203125" style="162" customWidth="1"/>
    <col min="5910" max="5910" width="6" style="162" customWidth="1"/>
    <col min="5911" max="5911" width="14.6640625" style="162" customWidth="1"/>
    <col min="5912" max="5912" width="21" style="162" customWidth="1"/>
    <col min="5913" max="5913" width="16.5546875" style="162" customWidth="1"/>
    <col min="5914" max="6144" width="11.5546875" style="162"/>
    <col min="6145" max="6145" width="7" style="162" customWidth="1"/>
    <col min="6146" max="6146" width="6.5546875" style="162" customWidth="1"/>
    <col min="6147" max="6147" width="7" style="162" customWidth="1"/>
    <col min="6148" max="6148" width="6" style="162" customWidth="1"/>
    <col min="6149" max="6149" width="11" style="162" customWidth="1"/>
    <col min="6150" max="6150" width="8.88671875" style="162" customWidth="1"/>
    <col min="6151" max="6151" width="37.6640625" style="162" customWidth="1"/>
    <col min="6152" max="6160" width="0" style="162" hidden="1" customWidth="1"/>
    <col min="6161" max="6161" width="17.109375" style="162" customWidth="1"/>
    <col min="6162" max="6162" width="12" style="162" customWidth="1"/>
    <col min="6163" max="6163" width="12.5546875" style="162" customWidth="1"/>
    <col min="6164" max="6164" width="17.109375" style="162" customWidth="1"/>
    <col min="6165" max="6165" width="4.33203125" style="162" customWidth="1"/>
    <col min="6166" max="6166" width="6" style="162" customWidth="1"/>
    <col min="6167" max="6167" width="14.6640625" style="162" customWidth="1"/>
    <col min="6168" max="6168" width="21" style="162" customWidth="1"/>
    <col min="6169" max="6169" width="16.5546875" style="162" customWidth="1"/>
    <col min="6170" max="6400" width="11.5546875" style="162"/>
    <col min="6401" max="6401" width="7" style="162" customWidth="1"/>
    <col min="6402" max="6402" width="6.5546875" style="162" customWidth="1"/>
    <col min="6403" max="6403" width="7" style="162" customWidth="1"/>
    <col min="6404" max="6404" width="6" style="162" customWidth="1"/>
    <col min="6405" max="6405" width="11" style="162" customWidth="1"/>
    <col min="6406" max="6406" width="8.88671875" style="162" customWidth="1"/>
    <col min="6407" max="6407" width="37.6640625" style="162" customWidth="1"/>
    <col min="6408" max="6416" width="0" style="162" hidden="1" customWidth="1"/>
    <col min="6417" max="6417" width="17.109375" style="162" customWidth="1"/>
    <col min="6418" max="6418" width="12" style="162" customWidth="1"/>
    <col min="6419" max="6419" width="12.5546875" style="162" customWidth="1"/>
    <col min="6420" max="6420" width="17.109375" style="162" customWidth="1"/>
    <col min="6421" max="6421" width="4.33203125" style="162" customWidth="1"/>
    <col min="6422" max="6422" width="6" style="162" customWidth="1"/>
    <col min="6423" max="6423" width="14.6640625" style="162" customWidth="1"/>
    <col min="6424" max="6424" width="21" style="162" customWidth="1"/>
    <col min="6425" max="6425" width="16.5546875" style="162" customWidth="1"/>
    <col min="6426" max="6656" width="11.5546875" style="162"/>
    <col min="6657" max="6657" width="7" style="162" customWidth="1"/>
    <col min="6658" max="6658" width="6.5546875" style="162" customWidth="1"/>
    <col min="6659" max="6659" width="7" style="162" customWidth="1"/>
    <col min="6660" max="6660" width="6" style="162" customWidth="1"/>
    <col min="6661" max="6661" width="11" style="162" customWidth="1"/>
    <col min="6662" max="6662" width="8.88671875" style="162" customWidth="1"/>
    <col min="6663" max="6663" width="37.6640625" style="162" customWidth="1"/>
    <col min="6664" max="6672" width="0" style="162" hidden="1" customWidth="1"/>
    <col min="6673" max="6673" width="17.109375" style="162" customWidth="1"/>
    <col min="6674" max="6674" width="12" style="162" customWidth="1"/>
    <col min="6675" max="6675" width="12.5546875" style="162" customWidth="1"/>
    <col min="6676" max="6676" width="17.109375" style="162" customWidth="1"/>
    <col min="6677" max="6677" width="4.33203125" style="162" customWidth="1"/>
    <col min="6678" max="6678" width="6" style="162" customWidth="1"/>
    <col min="6679" max="6679" width="14.6640625" style="162" customWidth="1"/>
    <col min="6680" max="6680" width="21" style="162" customWidth="1"/>
    <col min="6681" max="6681" width="16.5546875" style="162" customWidth="1"/>
    <col min="6682" max="6912" width="11.5546875" style="162"/>
    <col min="6913" max="6913" width="7" style="162" customWidth="1"/>
    <col min="6914" max="6914" width="6.5546875" style="162" customWidth="1"/>
    <col min="6915" max="6915" width="7" style="162" customWidth="1"/>
    <col min="6916" max="6916" width="6" style="162" customWidth="1"/>
    <col min="6917" max="6917" width="11" style="162" customWidth="1"/>
    <col min="6918" max="6918" width="8.88671875" style="162" customWidth="1"/>
    <col min="6919" max="6919" width="37.6640625" style="162" customWidth="1"/>
    <col min="6920" max="6928" width="0" style="162" hidden="1" customWidth="1"/>
    <col min="6929" max="6929" width="17.109375" style="162" customWidth="1"/>
    <col min="6930" max="6930" width="12" style="162" customWidth="1"/>
    <col min="6931" max="6931" width="12.5546875" style="162" customWidth="1"/>
    <col min="6932" max="6932" width="17.109375" style="162" customWidth="1"/>
    <col min="6933" max="6933" width="4.33203125" style="162" customWidth="1"/>
    <col min="6934" max="6934" width="6" style="162" customWidth="1"/>
    <col min="6935" max="6935" width="14.6640625" style="162" customWidth="1"/>
    <col min="6936" max="6936" width="21" style="162" customWidth="1"/>
    <col min="6937" max="6937" width="16.5546875" style="162" customWidth="1"/>
    <col min="6938" max="7168" width="11.5546875" style="162"/>
    <col min="7169" max="7169" width="7" style="162" customWidth="1"/>
    <col min="7170" max="7170" width="6.5546875" style="162" customWidth="1"/>
    <col min="7171" max="7171" width="7" style="162" customWidth="1"/>
    <col min="7172" max="7172" width="6" style="162" customWidth="1"/>
    <col min="7173" max="7173" width="11" style="162" customWidth="1"/>
    <col min="7174" max="7174" width="8.88671875" style="162" customWidth="1"/>
    <col min="7175" max="7175" width="37.6640625" style="162" customWidth="1"/>
    <col min="7176" max="7184" width="0" style="162" hidden="1" customWidth="1"/>
    <col min="7185" max="7185" width="17.109375" style="162" customWidth="1"/>
    <col min="7186" max="7186" width="12" style="162" customWidth="1"/>
    <col min="7187" max="7187" width="12.5546875" style="162" customWidth="1"/>
    <col min="7188" max="7188" width="17.109375" style="162" customWidth="1"/>
    <col min="7189" max="7189" width="4.33203125" style="162" customWidth="1"/>
    <col min="7190" max="7190" width="6" style="162" customWidth="1"/>
    <col min="7191" max="7191" width="14.6640625" style="162" customWidth="1"/>
    <col min="7192" max="7192" width="21" style="162" customWidth="1"/>
    <col min="7193" max="7193" width="16.5546875" style="162" customWidth="1"/>
    <col min="7194" max="7424" width="11.5546875" style="162"/>
    <col min="7425" max="7425" width="7" style="162" customWidth="1"/>
    <col min="7426" max="7426" width="6.5546875" style="162" customWidth="1"/>
    <col min="7427" max="7427" width="7" style="162" customWidth="1"/>
    <col min="7428" max="7428" width="6" style="162" customWidth="1"/>
    <col min="7429" max="7429" width="11" style="162" customWidth="1"/>
    <col min="7430" max="7430" width="8.88671875" style="162" customWidth="1"/>
    <col min="7431" max="7431" width="37.6640625" style="162" customWidth="1"/>
    <col min="7432" max="7440" width="0" style="162" hidden="1" customWidth="1"/>
    <col min="7441" max="7441" width="17.109375" style="162" customWidth="1"/>
    <col min="7442" max="7442" width="12" style="162" customWidth="1"/>
    <col min="7443" max="7443" width="12.5546875" style="162" customWidth="1"/>
    <col min="7444" max="7444" width="17.109375" style="162" customWidth="1"/>
    <col min="7445" max="7445" width="4.33203125" style="162" customWidth="1"/>
    <col min="7446" max="7446" width="6" style="162" customWidth="1"/>
    <col min="7447" max="7447" width="14.6640625" style="162" customWidth="1"/>
    <col min="7448" max="7448" width="21" style="162" customWidth="1"/>
    <col min="7449" max="7449" width="16.5546875" style="162" customWidth="1"/>
    <col min="7450" max="7680" width="11.5546875" style="162"/>
    <col min="7681" max="7681" width="7" style="162" customWidth="1"/>
    <col min="7682" max="7682" width="6.5546875" style="162" customWidth="1"/>
    <col min="7683" max="7683" width="7" style="162" customWidth="1"/>
    <col min="7684" max="7684" width="6" style="162" customWidth="1"/>
    <col min="7685" max="7685" width="11" style="162" customWidth="1"/>
    <col min="7686" max="7686" width="8.88671875" style="162" customWidth="1"/>
    <col min="7687" max="7687" width="37.6640625" style="162" customWidth="1"/>
    <col min="7688" max="7696" width="0" style="162" hidden="1" customWidth="1"/>
    <col min="7697" max="7697" width="17.109375" style="162" customWidth="1"/>
    <col min="7698" max="7698" width="12" style="162" customWidth="1"/>
    <col min="7699" max="7699" width="12.5546875" style="162" customWidth="1"/>
    <col min="7700" max="7700" width="17.109375" style="162" customWidth="1"/>
    <col min="7701" max="7701" width="4.33203125" style="162" customWidth="1"/>
    <col min="7702" max="7702" width="6" style="162" customWidth="1"/>
    <col min="7703" max="7703" width="14.6640625" style="162" customWidth="1"/>
    <col min="7704" max="7704" width="21" style="162" customWidth="1"/>
    <col min="7705" max="7705" width="16.5546875" style="162" customWidth="1"/>
    <col min="7706" max="7936" width="11.5546875" style="162"/>
    <col min="7937" max="7937" width="7" style="162" customWidth="1"/>
    <col min="7938" max="7938" width="6.5546875" style="162" customWidth="1"/>
    <col min="7939" max="7939" width="7" style="162" customWidth="1"/>
    <col min="7940" max="7940" width="6" style="162" customWidth="1"/>
    <col min="7941" max="7941" width="11" style="162" customWidth="1"/>
    <col min="7942" max="7942" width="8.88671875" style="162" customWidth="1"/>
    <col min="7943" max="7943" width="37.6640625" style="162" customWidth="1"/>
    <col min="7944" max="7952" width="0" style="162" hidden="1" customWidth="1"/>
    <col min="7953" max="7953" width="17.109375" style="162" customWidth="1"/>
    <col min="7954" max="7954" width="12" style="162" customWidth="1"/>
    <col min="7955" max="7955" width="12.5546875" style="162" customWidth="1"/>
    <col min="7956" max="7956" width="17.109375" style="162" customWidth="1"/>
    <col min="7957" max="7957" width="4.33203125" style="162" customWidth="1"/>
    <col min="7958" max="7958" width="6" style="162" customWidth="1"/>
    <col min="7959" max="7959" width="14.6640625" style="162" customWidth="1"/>
    <col min="7960" max="7960" width="21" style="162" customWidth="1"/>
    <col min="7961" max="7961" width="16.5546875" style="162" customWidth="1"/>
    <col min="7962" max="8192" width="11.5546875" style="162"/>
    <col min="8193" max="8193" width="7" style="162" customWidth="1"/>
    <col min="8194" max="8194" width="6.5546875" style="162" customWidth="1"/>
    <col min="8195" max="8195" width="7" style="162" customWidth="1"/>
    <col min="8196" max="8196" width="6" style="162" customWidth="1"/>
    <col min="8197" max="8197" width="11" style="162" customWidth="1"/>
    <col min="8198" max="8198" width="8.88671875" style="162" customWidth="1"/>
    <col min="8199" max="8199" width="37.6640625" style="162" customWidth="1"/>
    <col min="8200" max="8208" width="0" style="162" hidden="1" customWidth="1"/>
    <col min="8209" max="8209" width="17.109375" style="162" customWidth="1"/>
    <col min="8210" max="8210" width="12" style="162" customWidth="1"/>
    <col min="8211" max="8211" width="12.5546875" style="162" customWidth="1"/>
    <col min="8212" max="8212" width="17.109375" style="162" customWidth="1"/>
    <col min="8213" max="8213" width="4.33203125" style="162" customWidth="1"/>
    <col min="8214" max="8214" width="6" style="162" customWidth="1"/>
    <col min="8215" max="8215" width="14.6640625" style="162" customWidth="1"/>
    <col min="8216" max="8216" width="21" style="162" customWidth="1"/>
    <col min="8217" max="8217" width="16.5546875" style="162" customWidth="1"/>
    <col min="8218" max="8448" width="11.5546875" style="162"/>
    <col min="8449" max="8449" width="7" style="162" customWidth="1"/>
    <col min="8450" max="8450" width="6.5546875" style="162" customWidth="1"/>
    <col min="8451" max="8451" width="7" style="162" customWidth="1"/>
    <col min="8452" max="8452" width="6" style="162" customWidth="1"/>
    <col min="8453" max="8453" width="11" style="162" customWidth="1"/>
    <col min="8454" max="8454" width="8.88671875" style="162" customWidth="1"/>
    <col min="8455" max="8455" width="37.6640625" style="162" customWidth="1"/>
    <col min="8456" max="8464" width="0" style="162" hidden="1" customWidth="1"/>
    <col min="8465" max="8465" width="17.109375" style="162" customWidth="1"/>
    <col min="8466" max="8466" width="12" style="162" customWidth="1"/>
    <col min="8467" max="8467" width="12.5546875" style="162" customWidth="1"/>
    <col min="8468" max="8468" width="17.109375" style="162" customWidth="1"/>
    <col min="8469" max="8469" width="4.33203125" style="162" customWidth="1"/>
    <col min="8470" max="8470" width="6" style="162" customWidth="1"/>
    <col min="8471" max="8471" width="14.6640625" style="162" customWidth="1"/>
    <col min="8472" max="8472" width="21" style="162" customWidth="1"/>
    <col min="8473" max="8473" width="16.5546875" style="162" customWidth="1"/>
    <col min="8474" max="8704" width="11.5546875" style="162"/>
    <col min="8705" max="8705" width="7" style="162" customWidth="1"/>
    <col min="8706" max="8706" width="6.5546875" style="162" customWidth="1"/>
    <col min="8707" max="8707" width="7" style="162" customWidth="1"/>
    <col min="8708" max="8708" width="6" style="162" customWidth="1"/>
    <col min="8709" max="8709" width="11" style="162" customWidth="1"/>
    <col min="8710" max="8710" width="8.88671875" style="162" customWidth="1"/>
    <col min="8711" max="8711" width="37.6640625" style="162" customWidth="1"/>
    <col min="8712" max="8720" width="0" style="162" hidden="1" customWidth="1"/>
    <col min="8721" max="8721" width="17.109375" style="162" customWidth="1"/>
    <col min="8722" max="8722" width="12" style="162" customWidth="1"/>
    <col min="8723" max="8723" width="12.5546875" style="162" customWidth="1"/>
    <col min="8724" max="8724" width="17.109375" style="162" customWidth="1"/>
    <col min="8725" max="8725" width="4.33203125" style="162" customWidth="1"/>
    <col min="8726" max="8726" width="6" style="162" customWidth="1"/>
    <col min="8727" max="8727" width="14.6640625" style="162" customWidth="1"/>
    <col min="8728" max="8728" width="21" style="162" customWidth="1"/>
    <col min="8729" max="8729" width="16.5546875" style="162" customWidth="1"/>
    <col min="8730" max="8960" width="11.5546875" style="162"/>
    <col min="8961" max="8961" width="7" style="162" customWidth="1"/>
    <col min="8962" max="8962" width="6.5546875" style="162" customWidth="1"/>
    <col min="8963" max="8963" width="7" style="162" customWidth="1"/>
    <col min="8964" max="8964" width="6" style="162" customWidth="1"/>
    <col min="8965" max="8965" width="11" style="162" customWidth="1"/>
    <col min="8966" max="8966" width="8.88671875" style="162" customWidth="1"/>
    <col min="8967" max="8967" width="37.6640625" style="162" customWidth="1"/>
    <col min="8968" max="8976" width="0" style="162" hidden="1" customWidth="1"/>
    <col min="8977" max="8977" width="17.109375" style="162" customWidth="1"/>
    <col min="8978" max="8978" width="12" style="162" customWidth="1"/>
    <col min="8979" max="8979" width="12.5546875" style="162" customWidth="1"/>
    <col min="8980" max="8980" width="17.109375" style="162" customWidth="1"/>
    <col min="8981" max="8981" width="4.33203125" style="162" customWidth="1"/>
    <col min="8982" max="8982" width="6" style="162" customWidth="1"/>
    <col min="8983" max="8983" width="14.6640625" style="162" customWidth="1"/>
    <col min="8984" max="8984" width="21" style="162" customWidth="1"/>
    <col min="8985" max="8985" width="16.5546875" style="162" customWidth="1"/>
    <col min="8986" max="9216" width="11.5546875" style="162"/>
    <col min="9217" max="9217" width="7" style="162" customWidth="1"/>
    <col min="9218" max="9218" width="6.5546875" style="162" customWidth="1"/>
    <col min="9219" max="9219" width="7" style="162" customWidth="1"/>
    <col min="9220" max="9220" width="6" style="162" customWidth="1"/>
    <col min="9221" max="9221" width="11" style="162" customWidth="1"/>
    <col min="9222" max="9222" width="8.88671875" style="162" customWidth="1"/>
    <col min="9223" max="9223" width="37.6640625" style="162" customWidth="1"/>
    <col min="9224" max="9232" width="0" style="162" hidden="1" customWidth="1"/>
    <col min="9233" max="9233" width="17.109375" style="162" customWidth="1"/>
    <col min="9234" max="9234" width="12" style="162" customWidth="1"/>
    <col min="9235" max="9235" width="12.5546875" style="162" customWidth="1"/>
    <col min="9236" max="9236" width="17.109375" style="162" customWidth="1"/>
    <col min="9237" max="9237" width="4.33203125" style="162" customWidth="1"/>
    <col min="9238" max="9238" width="6" style="162" customWidth="1"/>
    <col min="9239" max="9239" width="14.6640625" style="162" customWidth="1"/>
    <col min="9240" max="9240" width="21" style="162" customWidth="1"/>
    <col min="9241" max="9241" width="16.5546875" style="162" customWidth="1"/>
    <col min="9242" max="9472" width="11.5546875" style="162"/>
    <col min="9473" max="9473" width="7" style="162" customWidth="1"/>
    <col min="9474" max="9474" width="6.5546875" style="162" customWidth="1"/>
    <col min="9475" max="9475" width="7" style="162" customWidth="1"/>
    <col min="9476" max="9476" width="6" style="162" customWidth="1"/>
    <col min="9477" max="9477" width="11" style="162" customWidth="1"/>
    <col min="9478" max="9478" width="8.88671875" style="162" customWidth="1"/>
    <col min="9479" max="9479" width="37.6640625" style="162" customWidth="1"/>
    <col min="9480" max="9488" width="0" style="162" hidden="1" customWidth="1"/>
    <col min="9489" max="9489" width="17.109375" style="162" customWidth="1"/>
    <col min="9490" max="9490" width="12" style="162" customWidth="1"/>
    <col min="9491" max="9491" width="12.5546875" style="162" customWidth="1"/>
    <col min="9492" max="9492" width="17.109375" style="162" customWidth="1"/>
    <col min="9493" max="9493" width="4.33203125" style="162" customWidth="1"/>
    <col min="9494" max="9494" width="6" style="162" customWidth="1"/>
    <col min="9495" max="9495" width="14.6640625" style="162" customWidth="1"/>
    <col min="9496" max="9496" width="21" style="162" customWidth="1"/>
    <col min="9497" max="9497" width="16.5546875" style="162" customWidth="1"/>
    <col min="9498" max="9728" width="11.5546875" style="162"/>
    <col min="9729" max="9729" width="7" style="162" customWidth="1"/>
    <col min="9730" max="9730" width="6.5546875" style="162" customWidth="1"/>
    <col min="9731" max="9731" width="7" style="162" customWidth="1"/>
    <col min="9732" max="9732" width="6" style="162" customWidth="1"/>
    <col min="9733" max="9733" width="11" style="162" customWidth="1"/>
    <col min="9734" max="9734" width="8.88671875" style="162" customWidth="1"/>
    <col min="9735" max="9735" width="37.6640625" style="162" customWidth="1"/>
    <col min="9736" max="9744" width="0" style="162" hidden="1" customWidth="1"/>
    <col min="9745" max="9745" width="17.109375" style="162" customWidth="1"/>
    <col min="9746" max="9746" width="12" style="162" customWidth="1"/>
    <col min="9747" max="9747" width="12.5546875" style="162" customWidth="1"/>
    <col min="9748" max="9748" width="17.109375" style="162" customWidth="1"/>
    <col min="9749" max="9749" width="4.33203125" style="162" customWidth="1"/>
    <col min="9750" max="9750" width="6" style="162" customWidth="1"/>
    <col min="9751" max="9751" width="14.6640625" style="162" customWidth="1"/>
    <col min="9752" max="9752" width="21" style="162" customWidth="1"/>
    <col min="9753" max="9753" width="16.5546875" style="162" customWidth="1"/>
    <col min="9754" max="9984" width="11.5546875" style="162"/>
    <col min="9985" max="9985" width="7" style="162" customWidth="1"/>
    <col min="9986" max="9986" width="6.5546875" style="162" customWidth="1"/>
    <col min="9987" max="9987" width="7" style="162" customWidth="1"/>
    <col min="9988" max="9988" width="6" style="162" customWidth="1"/>
    <col min="9989" max="9989" width="11" style="162" customWidth="1"/>
    <col min="9990" max="9990" width="8.88671875" style="162" customWidth="1"/>
    <col min="9991" max="9991" width="37.6640625" style="162" customWidth="1"/>
    <col min="9992" max="10000" width="0" style="162" hidden="1" customWidth="1"/>
    <col min="10001" max="10001" width="17.109375" style="162" customWidth="1"/>
    <col min="10002" max="10002" width="12" style="162" customWidth="1"/>
    <col min="10003" max="10003" width="12.5546875" style="162" customWidth="1"/>
    <col min="10004" max="10004" width="17.109375" style="162" customWidth="1"/>
    <col min="10005" max="10005" width="4.33203125" style="162" customWidth="1"/>
    <col min="10006" max="10006" width="6" style="162" customWidth="1"/>
    <col min="10007" max="10007" width="14.6640625" style="162" customWidth="1"/>
    <col min="10008" max="10008" width="21" style="162" customWidth="1"/>
    <col min="10009" max="10009" width="16.5546875" style="162" customWidth="1"/>
    <col min="10010" max="10240" width="11.5546875" style="162"/>
    <col min="10241" max="10241" width="7" style="162" customWidth="1"/>
    <col min="10242" max="10242" width="6.5546875" style="162" customWidth="1"/>
    <col min="10243" max="10243" width="7" style="162" customWidth="1"/>
    <col min="10244" max="10244" width="6" style="162" customWidth="1"/>
    <col min="10245" max="10245" width="11" style="162" customWidth="1"/>
    <col min="10246" max="10246" width="8.88671875" style="162" customWidth="1"/>
    <col min="10247" max="10247" width="37.6640625" style="162" customWidth="1"/>
    <col min="10248" max="10256" width="0" style="162" hidden="1" customWidth="1"/>
    <col min="10257" max="10257" width="17.109375" style="162" customWidth="1"/>
    <col min="10258" max="10258" width="12" style="162" customWidth="1"/>
    <col min="10259" max="10259" width="12.5546875" style="162" customWidth="1"/>
    <col min="10260" max="10260" width="17.109375" style="162" customWidth="1"/>
    <col min="10261" max="10261" width="4.33203125" style="162" customWidth="1"/>
    <col min="10262" max="10262" width="6" style="162" customWidth="1"/>
    <col min="10263" max="10263" width="14.6640625" style="162" customWidth="1"/>
    <col min="10264" max="10264" width="21" style="162" customWidth="1"/>
    <col min="10265" max="10265" width="16.5546875" style="162" customWidth="1"/>
    <col min="10266" max="10496" width="11.5546875" style="162"/>
    <col min="10497" max="10497" width="7" style="162" customWidth="1"/>
    <col min="10498" max="10498" width="6.5546875" style="162" customWidth="1"/>
    <col min="10499" max="10499" width="7" style="162" customWidth="1"/>
    <col min="10500" max="10500" width="6" style="162" customWidth="1"/>
    <col min="10501" max="10501" width="11" style="162" customWidth="1"/>
    <col min="10502" max="10502" width="8.88671875" style="162" customWidth="1"/>
    <col min="10503" max="10503" width="37.6640625" style="162" customWidth="1"/>
    <col min="10504" max="10512" width="0" style="162" hidden="1" customWidth="1"/>
    <col min="10513" max="10513" width="17.109375" style="162" customWidth="1"/>
    <col min="10514" max="10514" width="12" style="162" customWidth="1"/>
    <col min="10515" max="10515" width="12.5546875" style="162" customWidth="1"/>
    <col min="10516" max="10516" width="17.109375" style="162" customWidth="1"/>
    <col min="10517" max="10517" width="4.33203125" style="162" customWidth="1"/>
    <col min="10518" max="10518" width="6" style="162" customWidth="1"/>
    <col min="10519" max="10519" width="14.6640625" style="162" customWidth="1"/>
    <col min="10520" max="10520" width="21" style="162" customWidth="1"/>
    <col min="10521" max="10521" width="16.5546875" style="162" customWidth="1"/>
    <col min="10522" max="10752" width="11.5546875" style="162"/>
    <col min="10753" max="10753" width="7" style="162" customWidth="1"/>
    <col min="10754" max="10754" width="6.5546875" style="162" customWidth="1"/>
    <col min="10755" max="10755" width="7" style="162" customWidth="1"/>
    <col min="10756" max="10756" width="6" style="162" customWidth="1"/>
    <col min="10757" max="10757" width="11" style="162" customWidth="1"/>
    <col min="10758" max="10758" width="8.88671875" style="162" customWidth="1"/>
    <col min="10759" max="10759" width="37.6640625" style="162" customWidth="1"/>
    <col min="10760" max="10768" width="0" style="162" hidden="1" customWidth="1"/>
    <col min="10769" max="10769" width="17.109375" style="162" customWidth="1"/>
    <col min="10770" max="10770" width="12" style="162" customWidth="1"/>
    <col min="10771" max="10771" width="12.5546875" style="162" customWidth="1"/>
    <col min="10772" max="10772" width="17.109375" style="162" customWidth="1"/>
    <col min="10773" max="10773" width="4.33203125" style="162" customWidth="1"/>
    <col min="10774" max="10774" width="6" style="162" customWidth="1"/>
    <col min="10775" max="10775" width="14.6640625" style="162" customWidth="1"/>
    <col min="10776" max="10776" width="21" style="162" customWidth="1"/>
    <col min="10777" max="10777" width="16.5546875" style="162" customWidth="1"/>
    <col min="10778" max="11008" width="11.5546875" style="162"/>
    <col min="11009" max="11009" width="7" style="162" customWidth="1"/>
    <col min="11010" max="11010" width="6.5546875" style="162" customWidth="1"/>
    <col min="11011" max="11011" width="7" style="162" customWidth="1"/>
    <col min="11012" max="11012" width="6" style="162" customWidth="1"/>
    <col min="11013" max="11013" width="11" style="162" customWidth="1"/>
    <col min="11014" max="11014" width="8.88671875" style="162" customWidth="1"/>
    <col min="11015" max="11015" width="37.6640625" style="162" customWidth="1"/>
    <col min="11016" max="11024" width="0" style="162" hidden="1" customWidth="1"/>
    <col min="11025" max="11025" width="17.109375" style="162" customWidth="1"/>
    <col min="11026" max="11026" width="12" style="162" customWidth="1"/>
    <col min="11027" max="11027" width="12.5546875" style="162" customWidth="1"/>
    <col min="11028" max="11028" width="17.109375" style="162" customWidth="1"/>
    <col min="11029" max="11029" width="4.33203125" style="162" customWidth="1"/>
    <col min="11030" max="11030" width="6" style="162" customWidth="1"/>
    <col min="11031" max="11031" width="14.6640625" style="162" customWidth="1"/>
    <col min="11032" max="11032" width="21" style="162" customWidth="1"/>
    <col min="11033" max="11033" width="16.5546875" style="162" customWidth="1"/>
    <col min="11034" max="11264" width="11.5546875" style="162"/>
    <col min="11265" max="11265" width="7" style="162" customWidth="1"/>
    <col min="11266" max="11266" width="6.5546875" style="162" customWidth="1"/>
    <col min="11267" max="11267" width="7" style="162" customWidth="1"/>
    <col min="11268" max="11268" width="6" style="162" customWidth="1"/>
    <col min="11269" max="11269" width="11" style="162" customWidth="1"/>
    <col min="11270" max="11270" width="8.88671875" style="162" customWidth="1"/>
    <col min="11271" max="11271" width="37.6640625" style="162" customWidth="1"/>
    <col min="11272" max="11280" width="0" style="162" hidden="1" customWidth="1"/>
    <col min="11281" max="11281" width="17.109375" style="162" customWidth="1"/>
    <col min="11282" max="11282" width="12" style="162" customWidth="1"/>
    <col min="11283" max="11283" width="12.5546875" style="162" customWidth="1"/>
    <col min="11284" max="11284" width="17.109375" style="162" customWidth="1"/>
    <col min="11285" max="11285" width="4.33203125" style="162" customWidth="1"/>
    <col min="11286" max="11286" width="6" style="162" customWidth="1"/>
    <col min="11287" max="11287" width="14.6640625" style="162" customWidth="1"/>
    <col min="11288" max="11288" width="21" style="162" customWidth="1"/>
    <col min="11289" max="11289" width="16.5546875" style="162" customWidth="1"/>
    <col min="11290" max="11520" width="11.5546875" style="162"/>
    <col min="11521" max="11521" width="7" style="162" customWidth="1"/>
    <col min="11522" max="11522" width="6.5546875" style="162" customWidth="1"/>
    <col min="11523" max="11523" width="7" style="162" customWidth="1"/>
    <col min="11524" max="11524" width="6" style="162" customWidth="1"/>
    <col min="11525" max="11525" width="11" style="162" customWidth="1"/>
    <col min="11526" max="11526" width="8.88671875" style="162" customWidth="1"/>
    <col min="11527" max="11527" width="37.6640625" style="162" customWidth="1"/>
    <col min="11528" max="11536" width="0" style="162" hidden="1" customWidth="1"/>
    <col min="11537" max="11537" width="17.109375" style="162" customWidth="1"/>
    <col min="11538" max="11538" width="12" style="162" customWidth="1"/>
    <col min="11539" max="11539" width="12.5546875" style="162" customWidth="1"/>
    <col min="11540" max="11540" width="17.109375" style="162" customWidth="1"/>
    <col min="11541" max="11541" width="4.33203125" style="162" customWidth="1"/>
    <col min="11542" max="11542" width="6" style="162" customWidth="1"/>
    <col min="11543" max="11543" width="14.6640625" style="162" customWidth="1"/>
    <col min="11544" max="11544" width="21" style="162" customWidth="1"/>
    <col min="11545" max="11545" width="16.5546875" style="162" customWidth="1"/>
    <col min="11546" max="11776" width="11.5546875" style="162"/>
    <col min="11777" max="11777" width="7" style="162" customWidth="1"/>
    <col min="11778" max="11778" width="6.5546875" style="162" customWidth="1"/>
    <col min="11779" max="11779" width="7" style="162" customWidth="1"/>
    <col min="11780" max="11780" width="6" style="162" customWidth="1"/>
    <col min="11781" max="11781" width="11" style="162" customWidth="1"/>
    <col min="11782" max="11782" width="8.88671875" style="162" customWidth="1"/>
    <col min="11783" max="11783" width="37.6640625" style="162" customWidth="1"/>
    <col min="11784" max="11792" width="0" style="162" hidden="1" customWidth="1"/>
    <col min="11793" max="11793" width="17.109375" style="162" customWidth="1"/>
    <col min="11794" max="11794" width="12" style="162" customWidth="1"/>
    <col min="11795" max="11795" width="12.5546875" style="162" customWidth="1"/>
    <col min="11796" max="11796" width="17.109375" style="162" customWidth="1"/>
    <col min="11797" max="11797" width="4.33203125" style="162" customWidth="1"/>
    <col min="11798" max="11798" width="6" style="162" customWidth="1"/>
    <col min="11799" max="11799" width="14.6640625" style="162" customWidth="1"/>
    <col min="11800" max="11800" width="21" style="162" customWidth="1"/>
    <col min="11801" max="11801" width="16.5546875" style="162" customWidth="1"/>
    <col min="11802" max="12032" width="11.5546875" style="162"/>
    <col min="12033" max="12033" width="7" style="162" customWidth="1"/>
    <col min="12034" max="12034" width="6.5546875" style="162" customWidth="1"/>
    <col min="12035" max="12035" width="7" style="162" customWidth="1"/>
    <col min="12036" max="12036" width="6" style="162" customWidth="1"/>
    <col min="12037" max="12037" width="11" style="162" customWidth="1"/>
    <col min="12038" max="12038" width="8.88671875" style="162" customWidth="1"/>
    <col min="12039" max="12039" width="37.6640625" style="162" customWidth="1"/>
    <col min="12040" max="12048" width="0" style="162" hidden="1" customWidth="1"/>
    <col min="12049" max="12049" width="17.109375" style="162" customWidth="1"/>
    <col min="12050" max="12050" width="12" style="162" customWidth="1"/>
    <col min="12051" max="12051" width="12.5546875" style="162" customWidth="1"/>
    <col min="12052" max="12052" width="17.109375" style="162" customWidth="1"/>
    <col min="12053" max="12053" width="4.33203125" style="162" customWidth="1"/>
    <col min="12054" max="12054" width="6" style="162" customWidth="1"/>
    <col min="12055" max="12055" width="14.6640625" style="162" customWidth="1"/>
    <col min="12056" max="12056" width="21" style="162" customWidth="1"/>
    <col min="12057" max="12057" width="16.5546875" style="162" customWidth="1"/>
    <col min="12058" max="12288" width="11.5546875" style="162"/>
    <col min="12289" max="12289" width="7" style="162" customWidth="1"/>
    <col min="12290" max="12290" width="6.5546875" style="162" customWidth="1"/>
    <col min="12291" max="12291" width="7" style="162" customWidth="1"/>
    <col min="12292" max="12292" width="6" style="162" customWidth="1"/>
    <col min="12293" max="12293" width="11" style="162" customWidth="1"/>
    <col min="12294" max="12294" width="8.88671875" style="162" customWidth="1"/>
    <col min="12295" max="12295" width="37.6640625" style="162" customWidth="1"/>
    <col min="12296" max="12304" width="0" style="162" hidden="1" customWidth="1"/>
    <col min="12305" max="12305" width="17.109375" style="162" customWidth="1"/>
    <col min="12306" max="12306" width="12" style="162" customWidth="1"/>
    <col min="12307" max="12307" width="12.5546875" style="162" customWidth="1"/>
    <col min="12308" max="12308" width="17.109375" style="162" customWidth="1"/>
    <col min="12309" max="12309" width="4.33203125" style="162" customWidth="1"/>
    <col min="12310" max="12310" width="6" style="162" customWidth="1"/>
    <col min="12311" max="12311" width="14.6640625" style="162" customWidth="1"/>
    <col min="12312" max="12312" width="21" style="162" customWidth="1"/>
    <col min="12313" max="12313" width="16.5546875" style="162" customWidth="1"/>
    <col min="12314" max="12544" width="11.5546875" style="162"/>
    <col min="12545" max="12545" width="7" style="162" customWidth="1"/>
    <col min="12546" max="12546" width="6.5546875" style="162" customWidth="1"/>
    <col min="12547" max="12547" width="7" style="162" customWidth="1"/>
    <col min="12548" max="12548" width="6" style="162" customWidth="1"/>
    <col min="12549" max="12549" width="11" style="162" customWidth="1"/>
    <col min="12550" max="12550" width="8.88671875" style="162" customWidth="1"/>
    <col min="12551" max="12551" width="37.6640625" style="162" customWidth="1"/>
    <col min="12552" max="12560" width="0" style="162" hidden="1" customWidth="1"/>
    <col min="12561" max="12561" width="17.109375" style="162" customWidth="1"/>
    <col min="12562" max="12562" width="12" style="162" customWidth="1"/>
    <col min="12563" max="12563" width="12.5546875" style="162" customWidth="1"/>
    <col min="12564" max="12564" width="17.109375" style="162" customWidth="1"/>
    <col min="12565" max="12565" width="4.33203125" style="162" customWidth="1"/>
    <col min="12566" max="12566" width="6" style="162" customWidth="1"/>
    <col min="12567" max="12567" width="14.6640625" style="162" customWidth="1"/>
    <col min="12568" max="12568" width="21" style="162" customWidth="1"/>
    <col min="12569" max="12569" width="16.5546875" style="162" customWidth="1"/>
    <col min="12570" max="12800" width="11.5546875" style="162"/>
    <col min="12801" max="12801" width="7" style="162" customWidth="1"/>
    <col min="12802" max="12802" width="6.5546875" style="162" customWidth="1"/>
    <col min="12803" max="12803" width="7" style="162" customWidth="1"/>
    <col min="12804" max="12804" width="6" style="162" customWidth="1"/>
    <col min="12805" max="12805" width="11" style="162" customWidth="1"/>
    <col min="12806" max="12806" width="8.88671875" style="162" customWidth="1"/>
    <col min="12807" max="12807" width="37.6640625" style="162" customWidth="1"/>
    <col min="12808" max="12816" width="0" style="162" hidden="1" customWidth="1"/>
    <col min="12817" max="12817" width="17.109375" style="162" customWidth="1"/>
    <col min="12818" max="12818" width="12" style="162" customWidth="1"/>
    <col min="12819" max="12819" width="12.5546875" style="162" customWidth="1"/>
    <col min="12820" max="12820" width="17.109375" style="162" customWidth="1"/>
    <col min="12821" max="12821" width="4.33203125" style="162" customWidth="1"/>
    <col min="12822" max="12822" width="6" style="162" customWidth="1"/>
    <col min="12823" max="12823" width="14.6640625" style="162" customWidth="1"/>
    <col min="12824" max="12824" width="21" style="162" customWidth="1"/>
    <col min="12825" max="12825" width="16.5546875" style="162" customWidth="1"/>
    <col min="12826" max="13056" width="11.5546875" style="162"/>
    <col min="13057" max="13057" width="7" style="162" customWidth="1"/>
    <col min="13058" max="13058" width="6.5546875" style="162" customWidth="1"/>
    <col min="13059" max="13059" width="7" style="162" customWidth="1"/>
    <col min="13060" max="13060" width="6" style="162" customWidth="1"/>
    <col min="13061" max="13061" width="11" style="162" customWidth="1"/>
    <col min="13062" max="13062" width="8.88671875" style="162" customWidth="1"/>
    <col min="13063" max="13063" width="37.6640625" style="162" customWidth="1"/>
    <col min="13064" max="13072" width="0" style="162" hidden="1" customWidth="1"/>
    <col min="13073" max="13073" width="17.109375" style="162" customWidth="1"/>
    <col min="13074" max="13074" width="12" style="162" customWidth="1"/>
    <col min="13075" max="13075" width="12.5546875" style="162" customWidth="1"/>
    <col min="13076" max="13076" width="17.109375" style="162" customWidth="1"/>
    <col min="13077" max="13077" width="4.33203125" style="162" customWidth="1"/>
    <col min="13078" max="13078" width="6" style="162" customWidth="1"/>
    <col min="13079" max="13079" width="14.6640625" style="162" customWidth="1"/>
    <col min="13080" max="13080" width="21" style="162" customWidth="1"/>
    <col min="13081" max="13081" width="16.5546875" style="162" customWidth="1"/>
    <col min="13082" max="13312" width="11.5546875" style="162"/>
    <col min="13313" max="13313" width="7" style="162" customWidth="1"/>
    <col min="13314" max="13314" width="6.5546875" style="162" customWidth="1"/>
    <col min="13315" max="13315" width="7" style="162" customWidth="1"/>
    <col min="13316" max="13316" width="6" style="162" customWidth="1"/>
    <col min="13317" max="13317" width="11" style="162" customWidth="1"/>
    <col min="13318" max="13318" width="8.88671875" style="162" customWidth="1"/>
    <col min="13319" max="13319" width="37.6640625" style="162" customWidth="1"/>
    <col min="13320" max="13328" width="0" style="162" hidden="1" customWidth="1"/>
    <col min="13329" max="13329" width="17.109375" style="162" customWidth="1"/>
    <col min="13330" max="13330" width="12" style="162" customWidth="1"/>
    <col min="13331" max="13331" width="12.5546875" style="162" customWidth="1"/>
    <col min="13332" max="13332" width="17.109375" style="162" customWidth="1"/>
    <col min="13333" max="13333" width="4.33203125" style="162" customWidth="1"/>
    <col min="13334" max="13334" width="6" style="162" customWidth="1"/>
    <col min="13335" max="13335" width="14.6640625" style="162" customWidth="1"/>
    <col min="13336" max="13336" width="21" style="162" customWidth="1"/>
    <col min="13337" max="13337" width="16.5546875" style="162" customWidth="1"/>
    <col min="13338" max="13568" width="11.5546875" style="162"/>
    <col min="13569" max="13569" width="7" style="162" customWidth="1"/>
    <col min="13570" max="13570" width="6.5546875" style="162" customWidth="1"/>
    <col min="13571" max="13571" width="7" style="162" customWidth="1"/>
    <col min="13572" max="13572" width="6" style="162" customWidth="1"/>
    <col min="13573" max="13573" width="11" style="162" customWidth="1"/>
    <col min="13574" max="13574" width="8.88671875" style="162" customWidth="1"/>
    <col min="13575" max="13575" width="37.6640625" style="162" customWidth="1"/>
    <col min="13576" max="13584" width="0" style="162" hidden="1" customWidth="1"/>
    <col min="13585" max="13585" width="17.109375" style="162" customWidth="1"/>
    <col min="13586" max="13586" width="12" style="162" customWidth="1"/>
    <col min="13587" max="13587" width="12.5546875" style="162" customWidth="1"/>
    <col min="13588" max="13588" width="17.109375" style="162" customWidth="1"/>
    <col min="13589" max="13589" width="4.33203125" style="162" customWidth="1"/>
    <col min="13590" max="13590" width="6" style="162" customWidth="1"/>
    <col min="13591" max="13591" width="14.6640625" style="162" customWidth="1"/>
    <col min="13592" max="13592" width="21" style="162" customWidth="1"/>
    <col min="13593" max="13593" width="16.5546875" style="162" customWidth="1"/>
    <col min="13594" max="13824" width="11.5546875" style="162"/>
    <col min="13825" max="13825" width="7" style="162" customWidth="1"/>
    <col min="13826" max="13826" width="6.5546875" style="162" customWidth="1"/>
    <col min="13827" max="13827" width="7" style="162" customWidth="1"/>
    <col min="13828" max="13828" width="6" style="162" customWidth="1"/>
    <col min="13829" max="13829" width="11" style="162" customWidth="1"/>
    <col min="13830" max="13830" width="8.88671875" style="162" customWidth="1"/>
    <col min="13831" max="13831" width="37.6640625" style="162" customWidth="1"/>
    <col min="13832" max="13840" width="0" style="162" hidden="1" customWidth="1"/>
    <col min="13841" max="13841" width="17.109375" style="162" customWidth="1"/>
    <col min="13842" max="13842" width="12" style="162" customWidth="1"/>
    <col min="13843" max="13843" width="12.5546875" style="162" customWidth="1"/>
    <col min="13844" max="13844" width="17.109375" style="162" customWidth="1"/>
    <col min="13845" max="13845" width="4.33203125" style="162" customWidth="1"/>
    <col min="13846" max="13846" width="6" style="162" customWidth="1"/>
    <col min="13847" max="13847" width="14.6640625" style="162" customWidth="1"/>
    <col min="13848" max="13848" width="21" style="162" customWidth="1"/>
    <col min="13849" max="13849" width="16.5546875" style="162" customWidth="1"/>
    <col min="13850" max="14080" width="11.5546875" style="162"/>
    <col min="14081" max="14081" width="7" style="162" customWidth="1"/>
    <col min="14082" max="14082" width="6.5546875" style="162" customWidth="1"/>
    <col min="14083" max="14083" width="7" style="162" customWidth="1"/>
    <col min="14084" max="14084" width="6" style="162" customWidth="1"/>
    <col min="14085" max="14085" width="11" style="162" customWidth="1"/>
    <col min="14086" max="14086" width="8.88671875" style="162" customWidth="1"/>
    <col min="14087" max="14087" width="37.6640625" style="162" customWidth="1"/>
    <col min="14088" max="14096" width="0" style="162" hidden="1" customWidth="1"/>
    <col min="14097" max="14097" width="17.109375" style="162" customWidth="1"/>
    <col min="14098" max="14098" width="12" style="162" customWidth="1"/>
    <col min="14099" max="14099" width="12.5546875" style="162" customWidth="1"/>
    <col min="14100" max="14100" width="17.109375" style="162" customWidth="1"/>
    <col min="14101" max="14101" width="4.33203125" style="162" customWidth="1"/>
    <col min="14102" max="14102" width="6" style="162" customWidth="1"/>
    <col min="14103" max="14103" width="14.6640625" style="162" customWidth="1"/>
    <col min="14104" max="14104" width="21" style="162" customWidth="1"/>
    <col min="14105" max="14105" width="16.5546875" style="162" customWidth="1"/>
    <col min="14106" max="14336" width="11.5546875" style="162"/>
    <col min="14337" max="14337" width="7" style="162" customWidth="1"/>
    <col min="14338" max="14338" width="6.5546875" style="162" customWidth="1"/>
    <col min="14339" max="14339" width="7" style="162" customWidth="1"/>
    <col min="14340" max="14340" width="6" style="162" customWidth="1"/>
    <col min="14341" max="14341" width="11" style="162" customWidth="1"/>
    <col min="14342" max="14342" width="8.88671875" style="162" customWidth="1"/>
    <col min="14343" max="14343" width="37.6640625" style="162" customWidth="1"/>
    <col min="14344" max="14352" width="0" style="162" hidden="1" customWidth="1"/>
    <col min="14353" max="14353" width="17.109375" style="162" customWidth="1"/>
    <col min="14354" max="14354" width="12" style="162" customWidth="1"/>
    <col min="14355" max="14355" width="12.5546875" style="162" customWidth="1"/>
    <col min="14356" max="14356" width="17.109375" style="162" customWidth="1"/>
    <col min="14357" max="14357" width="4.33203125" style="162" customWidth="1"/>
    <col min="14358" max="14358" width="6" style="162" customWidth="1"/>
    <col min="14359" max="14359" width="14.6640625" style="162" customWidth="1"/>
    <col min="14360" max="14360" width="21" style="162" customWidth="1"/>
    <col min="14361" max="14361" width="16.5546875" style="162" customWidth="1"/>
    <col min="14362" max="14592" width="11.5546875" style="162"/>
    <col min="14593" max="14593" width="7" style="162" customWidth="1"/>
    <col min="14594" max="14594" width="6.5546875" style="162" customWidth="1"/>
    <col min="14595" max="14595" width="7" style="162" customWidth="1"/>
    <col min="14596" max="14596" width="6" style="162" customWidth="1"/>
    <col min="14597" max="14597" width="11" style="162" customWidth="1"/>
    <col min="14598" max="14598" width="8.88671875" style="162" customWidth="1"/>
    <col min="14599" max="14599" width="37.6640625" style="162" customWidth="1"/>
    <col min="14600" max="14608" width="0" style="162" hidden="1" customWidth="1"/>
    <col min="14609" max="14609" width="17.109375" style="162" customWidth="1"/>
    <col min="14610" max="14610" width="12" style="162" customWidth="1"/>
    <col min="14611" max="14611" width="12.5546875" style="162" customWidth="1"/>
    <col min="14612" max="14612" width="17.109375" style="162" customWidth="1"/>
    <col min="14613" max="14613" width="4.33203125" style="162" customWidth="1"/>
    <col min="14614" max="14614" width="6" style="162" customWidth="1"/>
    <col min="14615" max="14615" width="14.6640625" style="162" customWidth="1"/>
    <col min="14616" max="14616" width="21" style="162" customWidth="1"/>
    <col min="14617" max="14617" width="16.5546875" style="162" customWidth="1"/>
    <col min="14618" max="14848" width="11.5546875" style="162"/>
    <col min="14849" max="14849" width="7" style="162" customWidth="1"/>
    <col min="14850" max="14850" width="6.5546875" style="162" customWidth="1"/>
    <col min="14851" max="14851" width="7" style="162" customWidth="1"/>
    <col min="14852" max="14852" width="6" style="162" customWidth="1"/>
    <col min="14853" max="14853" width="11" style="162" customWidth="1"/>
    <col min="14854" max="14854" width="8.88671875" style="162" customWidth="1"/>
    <col min="14855" max="14855" width="37.6640625" style="162" customWidth="1"/>
    <col min="14856" max="14864" width="0" style="162" hidden="1" customWidth="1"/>
    <col min="14865" max="14865" width="17.109375" style="162" customWidth="1"/>
    <col min="14866" max="14866" width="12" style="162" customWidth="1"/>
    <col min="14867" max="14867" width="12.5546875" style="162" customWidth="1"/>
    <col min="14868" max="14868" width="17.109375" style="162" customWidth="1"/>
    <col min="14869" max="14869" width="4.33203125" style="162" customWidth="1"/>
    <col min="14870" max="14870" width="6" style="162" customWidth="1"/>
    <col min="14871" max="14871" width="14.6640625" style="162" customWidth="1"/>
    <col min="14872" max="14872" width="21" style="162" customWidth="1"/>
    <col min="14873" max="14873" width="16.5546875" style="162" customWidth="1"/>
    <col min="14874" max="15104" width="11.5546875" style="162"/>
    <col min="15105" max="15105" width="7" style="162" customWidth="1"/>
    <col min="15106" max="15106" width="6.5546875" style="162" customWidth="1"/>
    <col min="15107" max="15107" width="7" style="162" customWidth="1"/>
    <col min="15108" max="15108" width="6" style="162" customWidth="1"/>
    <col min="15109" max="15109" width="11" style="162" customWidth="1"/>
    <col min="15110" max="15110" width="8.88671875" style="162" customWidth="1"/>
    <col min="15111" max="15111" width="37.6640625" style="162" customWidth="1"/>
    <col min="15112" max="15120" width="0" style="162" hidden="1" customWidth="1"/>
    <col min="15121" max="15121" width="17.109375" style="162" customWidth="1"/>
    <col min="15122" max="15122" width="12" style="162" customWidth="1"/>
    <col min="15123" max="15123" width="12.5546875" style="162" customWidth="1"/>
    <col min="15124" max="15124" width="17.109375" style="162" customWidth="1"/>
    <col min="15125" max="15125" width="4.33203125" style="162" customWidth="1"/>
    <col min="15126" max="15126" width="6" style="162" customWidth="1"/>
    <col min="15127" max="15127" width="14.6640625" style="162" customWidth="1"/>
    <col min="15128" max="15128" width="21" style="162" customWidth="1"/>
    <col min="15129" max="15129" width="16.5546875" style="162" customWidth="1"/>
    <col min="15130" max="15360" width="11.5546875" style="162"/>
    <col min="15361" max="15361" width="7" style="162" customWidth="1"/>
    <col min="15362" max="15362" width="6.5546875" style="162" customWidth="1"/>
    <col min="15363" max="15363" width="7" style="162" customWidth="1"/>
    <col min="15364" max="15364" width="6" style="162" customWidth="1"/>
    <col min="15365" max="15365" width="11" style="162" customWidth="1"/>
    <col min="15366" max="15366" width="8.88671875" style="162" customWidth="1"/>
    <col min="15367" max="15367" width="37.6640625" style="162" customWidth="1"/>
    <col min="15368" max="15376" width="0" style="162" hidden="1" customWidth="1"/>
    <col min="15377" max="15377" width="17.109375" style="162" customWidth="1"/>
    <col min="15378" max="15378" width="12" style="162" customWidth="1"/>
    <col min="15379" max="15379" width="12.5546875" style="162" customWidth="1"/>
    <col min="15380" max="15380" width="17.109375" style="162" customWidth="1"/>
    <col min="15381" max="15381" width="4.33203125" style="162" customWidth="1"/>
    <col min="15382" max="15382" width="6" style="162" customWidth="1"/>
    <col min="15383" max="15383" width="14.6640625" style="162" customWidth="1"/>
    <col min="15384" max="15384" width="21" style="162" customWidth="1"/>
    <col min="15385" max="15385" width="16.5546875" style="162" customWidth="1"/>
    <col min="15386" max="15616" width="11.5546875" style="162"/>
    <col min="15617" max="15617" width="7" style="162" customWidth="1"/>
    <col min="15618" max="15618" width="6.5546875" style="162" customWidth="1"/>
    <col min="15619" max="15619" width="7" style="162" customWidth="1"/>
    <col min="15620" max="15620" width="6" style="162" customWidth="1"/>
    <col min="15621" max="15621" width="11" style="162" customWidth="1"/>
    <col min="15622" max="15622" width="8.88671875" style="162" customWidth="1"/>
    <col min="15623" max="15623" width="37.6640625" style="162" customWidth="1"/>
    <col min="15624" max="15632" width="0" style="162" hidden="1" customWidth="1"/>
    <col min="15633" max="15633" width="17.109375" style="162" customWidth="1"/>
    <col min="15634" max="15634" width="12" style="162" customWidth="1"/>
    <col min="15635" max="15635" width="12.5546875" style="162" customWidth="1"/>
    <col min="15636" max="15636" width="17.109375" style="162" customWidth="1"/>
    <col min="15637" max="15637" width="4.33203125" style="162" customWidth="1"/>
    <col min="15638" max="15638" width="6" style="162" customWidth="1"/>
    <col min="15639" max="15639" width="14.6640625" style="162" customWidth="1"/>
    <col min="15640" max="15640" width="21" style="162" customWidth="1"/>
    <col min="15641" max="15641" width="16.5546875" style="162" customWidth="1"/>
    <col min="15642" max="15872" width="11.5546875" style="162"/>
    <col min="15873" max="15873" width="7" style="162" customWidth="1"/>
    <col min="15874" max="15874" width="6.5546875" style="162" customWidth="1"/>
    <col min="15875" max="15875" width="7" style="162" customWidth="1"/>
    <col min="15876" max="15876" width="6" style="162" customWidth="1"/>
    <col min="15877" max="15877" width="11" style="162" customWidth="1"/>
    <col min="15878" max="15878" width="8.88671875" style="162" customWidth="1"/>
    <col min="15879" max="15879" width="37.6640625" style="162" customWidth="1"/>
    <col min="15880" max="15888" width="0" style="162" hidden="1" customWidth="1"/>
    <col min="15889" max="15889" width="17.109375" style="162" customWidth="1"/>
    <col min="15890" max="15890" width="12" style="162" customWidth="1"/>
    <col min="15891" max="15891" width="12.5546875" style="162" customWidth="1"/>
    <col min="15892" max="15892" width="17.109375" style="162" customWidth="1"/>
    <col min="15893" max="15893" width="4.33203125" style="162" customWidth="1"/>
    <col min="15894" max="15894" width="6" style="162" customWidth="1"/>
    <col min="15895" max="15895" width="14.6640625" style="162" customWidth="1"/>
    <col min="15896" max="15896" width="21" style="162" customWidth="1"/>
    <col min="15897" max="15897" width="16.5546875" style="162" customWidth="1"/>
    <col min="15898" max="16128" width="11.5546875" style="162"/>
    <col min="16129" max="16129" width="7" style="162" customWidth="1"/>
    <col min="16130" max="16130" width="6.5546875" style="162" customWidth="1"/>
    <col min="16131" max="16131" width="7" style="162" customWidth="1"/>
    <col min="16132" max="16132" width="6" style="162" customWidth="1"/>
    <col min="16133" max="16133" width="11" style="162" customWidth="1"/>
    <col min="16134" max="16134" width="8.88671875" style="162" customWidth="1"/>
    <col min="16135" max="16135" width="37.6640625" style="162" customWidth="1"/>
    <col min="16136" max="16144" width="0" style="162" hidden="1" customWidth="1"/>
    <col min="16145" max="16145" width="17.109375" style="162" customWidth="1"/>
    <col min="16146" max="16146" width="12" style="162" customWidth="1"/>
    <col min="16147" max="16147" width="12.5546875" style="162" customWidth="1"/>
    <col min="16148" max="16148" width="17.109375" style="162" customWidth="1"/>
    <col min="16149" max="16149" width="4.33203125" style="162" customWidth="1"/>
    <col min="16150" max="16150" width="6" style="162" customWidth="1"/>
    <col min="16151" max="16151" width="14.6640625" style="162" customWidth="1"/>
    <col min="16152" max="16152" width="21" style="162" customWidth="1"/>
    <col min="16153" max="16153" width="16.5546875" style="162" customWidth="1"/>
    <col min="16154" max="16384" width="11.5546875" style="162"/>
  </cols>
  <sheetData>
    <row r="1" spans="1:24" x14ac:dyDescent="0.3">
      <c r="A1" s="156"/>
      <c r="B1" s="156"/>
      <c r="C1" s="156"/>
      <c r="D1" s="156"/>
      <c r="E1" s="157"/>
      <c r="F1" s="158"/>
      <c r="G1" s="159"/>
      <c r="H1" s="160"/>
      <c r="I1" s="160"/>
      <c r="J1" s="160"/>
      <c r="K1" s="160"/>
      <c r="L1" s="160"/>
      <c r="M1" s="160"/>
      <c r="N1" s="160"/>
      <c r="O1" s="160"/>
      <c r="P1" s="160"/>
      <c r="Q1" s="160"/>
      <c r="R1" s="160"/>
      <c r="S1" s="160"/>
      <c r="T1" s="160"/>
      <c r="U1" s="161"/>
    </row>
    <row r="2" spans="1:24" ht="19.2" x14ac:dyDescent="0.35">
      <c r="A2" s="156"/>
      <c r="B2" s="156"/>
      <c r="C2" s="156"/>
      <c r="D2" s="156"/>
      <c r="E2" s="164"/>
      <c r="F2" s="164" t="s">
        <v>258</v>
      </c>
      <c r="G2" s="164"/>
      <c r="H2" s="160"/>
      <c r="I2" s="160"/>
      <c r="J2" s="160"/>
      <c r="K2" s="160"/>
      <c r="L2" s="160"/>
      <c r="M2" s="160"/>
      <c r="N2" s="160"/>
      <c r="O2" s="160"/>
      <c r="P2" s="160"/>
      <c r="Q2" s="160"/>
      <c r="R2" s="160"/>
      <c r="S2" s="160"/>
      <c r="T2" s="160"/>
      <c r="U2" s="161"/>
    </row>
    <row r="3" spans="1:24" ht="19.8" x14ac:dyDescent="0.4">
      <c r="A3" s="156"/>
      <c r="B3" s="156"/>
      <c r="C3" s="156"/>
      <c r="D3" s="156"/>
      <c r="E3" s="54" t="s">
        <v>336</v>
      </c>
      <c r="F3" s="165"/>
      <c r="G3" s="165"/>
      <c r="H3" s="160"/>
      <c r="I3" s="160"/>
      <c r="J3" s="160"/>
      <c r="K3" s="160"/>
      <c r="L3" s="160"/>
      <c r="M3" s="160"/>
      <c r="N3" s="160"/>
      <c r="O3" s="160"/>
      <c r="P3" s="160"/>
      <c r="Q3" s="160"/>
      <c r="R3" s="160"/>
      <c r="S3" s="160"/>
      <c r="T3" s="160"/>
      <c r="U3" s="161"/>
    </row>
    <row r="4" spans="1:24" ht="19.8" x14ac:dyDescent="0.4">
      <c r="A4" s="156"/>
      <c r="B4" s="156"/>
      <c r="C4" s="156"/>
      <c r="D4" s="156"/>
      <c r="E4" s="165"/>
      <c r="F4" s="165"/>
      <c r="G4" s="165" t="s">
        <v>259</v>
      </c>
      <c r="H4" s="165"/>
      <c r="I4" s="160"/>
      <c r="J4" s="160"/>
      <c r="K4" s="160"/>
      <c r="L4" s="160"/>
      <c r="M4" s="160"/>
      <c r="N4" s="160"/>
      <c r="O4" s="160"/>
      <c r="P4" s="160"/>
      <c r="Q4" s="160"/>
      <c r="R4" s="160"/>
      <c r="S4" s="160"/>
      <c r="T4" s="160"/>
      <c r="U4" s="161"/>
    </row>
    <row r="5" spans="1:24" ht="6" customHeight="1" thickBot="1" x14ac:dyDescent="0.35">
      <c r="A5" s="166"/>
      <c r="B5" s="166"/>
      <c r="C5" s="166"/>
      <c r="D5" s="166"/>
      <c r="E5" s="166"/>
      <c r="F5" s="166"/>
      <c r="G5" s="166"/>
      <c r="H5" s="167"/>
      <c r="I5" s="167"/>
      <c r="J5" s="167"/>
      <c r="K5" s="167"/>
      <c r="L5" s="167"/>
      <c r="M5" s="167"/>
      <c r="N5" s="167"/>
      <c r="O5" s="167"/>
      <c r="P5" s="167"/>
      <c r="Q5" s="167"/>
      <c r="R5" s="167"/>
      <c r="S5" s="167"/>
      <c r="T5" s="167"/>
      <c r="U5" s="161"/>
    </row>
    <row r="6" spans="1:24" ht="53.4" thickBot="1" x14ac:dyDescent="0.35">
      <c r="A6" s="168" t="s">
        <v>163</v>
      </c>
      <c r="B6" s="169" t="s">
        <v>118</v>
      </c>
      <c r="C6" s="169" t="s">
        <v>119</v>
      </c>
      <c r="D6" s="169" t="s">
        <v>120</v>
      </c>
      <c r="E6" s="169" t="s">
        <v>137</v>
      </c>
      <c r="F6" s="170" t="s">
        <v>116</v>
      </c>
      <c r="G6" s="171" t="s">
        <v>175</v>
      </c>
      <c r="H6" s="172" t="s">
        <v>270</v>
      </c>
      <c r="I6" s="173" t="s">
        <v>139</v>
      </c>
      <c r="J6" s="173" t="s">
        <v>176</v>
      </c>
      <c r="K6" s="172" t="s">
        <v>177</v>
      </c>
      <c r="L6" s="173" t="s">
        <v>139</v>
      </c>
      <c r="M6" s="173" t="s">
        <v>176</v>
      </c>
      <c r="N6" s="172" t="str">
        <f>+'Ramo 33 2018'!O6</f>
        <v>2a. MODIFICACIÓN PRONÓSTICO</v>
      </c>
      <c r="O6" s="173" t="s">
        <v>139</v>
      </c>
      <c r="P6" s="173" t="s">
        <v>131</v>
      </c>
      <c r="Q6" s="172" t="str">
        <f>+'Ramo 33 2018'!R6</f>
        <v>3a. MODIFICACIÓN PRONÓSTICO DE INGRESOS</v>
      </c>
      <c r="R6" s="173" t="s">
        <v>139</v>
      </c>
      <c r="S6" s="173" t="s">
        <v>176</v>
      </c>
      <c r="T6" s="172" t="str">
        <f>+'Ramo 33 2018'!U6</f>
        <v>4a. MODIFICACIÓN AL PRONÓSTICO DE INGRESOS</v>
      </c>
      <c r="U6" s="161" t="s">
        <v>334</v>
      </c>
      <c r="V6" s="161"/>
    </row>
    <row r="7" spans="1:24" x14ac:dyDescent="0.3">
      <c r="A7" s="174"/>
      <c r="B7" s="174"/>
      <c r="C7" s="174"/>
      <c r="D7" s="174"/>
      <c r="E7" s="175"/>
      <c r="F7" s="176"/>
      <c r="G7" s="177" t="s">
        <v>178</v>
      </c>
      <c r="H7" s="178">
        <v>0</v>
      </c>
      <c r="I7" s="178">
        <f t="shared" ref="I7:Q7" si="0">+I8+I81</f>
        <v>128586740.01999998</v>
      </c>
      <c r="J7" s="178">
        <f t="shared" si="0"/>
        <v>0</v>
      </c>
      <c r="K7" s="178">
        <f t="shared" si="0"/>
        <v>128586740.01999998</v>
      </c>
      <c r="L7" s="178">
        <f t="shared" si="0"/>
        <v>45943276.039999999</v>
      </c>
      <c r="M7" s="178">
        <f t="shared" si="0"/>
        <v>0</v>
      </c>
      <c r="N7" s="178">
        <f t="shared" si="0"/>
        <v>174530016.06</v>
      </c>
      <c r="O7" s="178">
        <f t="shared" si="0"/>
        <v>25365656.539999999</v>
      </c>
      <c r="P7" s="178">
        <f t="shared" si="0"/>
        <v>5271358.1899999995</v>
      </c>
      <c r="Q7" s="178">
        <f t="shared" si="0"/>
        <v>194624314.41000003</v>
      </c>
      <c r="R7" s="178">
        <f t="shared" ref="R7:S7" si="1">+R8+R81</f>
        <v>4323045.37</v>
      </c>
      <c r="S7" s="178">
        <f t="shared" si="1"/>
        <v>140063.85</v>
      </c>
      <c r="T7" s="178">
        <f t="shared" ref="T7" si="2">+T8+T81</f>
        <v>198807295.93000001</v>
      </c>
      <c r="U7" s="161" t="s">
        <v>126</v>
      </c>
      <c r="V7" s="161" t="s">
        <v>126</v>
      </c>
      <c r="W7" s="198">
        <f>+Q7+R7-S7</f>
        <v>198807295.93000004</v>
      </c>
    </row>
    <row r="8" spans="1:24" ht="27" x14ac:dyDescent="0.3">
      <c r="A8" s="179"/>
      <c r="B8" s="179"/>
      <c r="C8" s="179"/>
      <c r="D8" s="179"/>
      <c r="E8" s="180"/>
      <c r="F8" s="181" t="s">
        <v>147</v>
      </c>
      <c r="G8" s="182" t="s">
        <v>179</v>
      </c>
      <c r="H8" s="183">
        <v>0</v>
      </c>
      <c r="I8" s="183">
        <f>+I9+I12+I15+I18+I21+I26+I30+I34+I37+I40+I44+I48+I52+I56+I60+I63+I67+I70+I76</f>
        <v>107490540.61999999</v>
      </c>
      <c r="J8" s="183">
        <f>+J9+J12+J15+J18+J21+J26+J30+J34+J37+J40+J44+J48+J52+J56+J60+J63+J67+J70+J76</f>
        <v>0</v>
      </c>
      <c r="K8" s="183">
        <f>+K9+K12+K15+K18+K21+K26+K30+K34+K37+K40+K44+K48+K52+K56+K60+K63+K67+K70+K76</f>
        <v>107490540.61999999</v>
      </c>
      <c r="L8" s="183">
        <f t="shared" ref="L8:T8" si="3">+L9+L12+L15+L18+L21+L26+L30+L34+L37+L40+L44+L48+L52+L56+L60+L63+L67+L70+L76</f>
        <v>0</v>
      </c>
      <c r="M8" s="183">
        <f t="shared" si="3"/>
        <v>0</v>
      </c>
      <c r="N8" s="183">
        <f t="shared" si="3"/>
        <v>107490540.61999999</v>
      </c>
      <c r="O8" s="183">
        <f t="shared" si="3"/>
        <v>108996.10999999999</v>
      </c>
      <c r="P8" s="183">
        <f t="shared" si="3"/>
        <v>5271358.1899999995</v>
      </c>
      <c r="Q8" s="183">
        <f t="shared" si="3"/>
        <v>102328178.54000001</v>
      </c>
      <c r="R8" s="183">
        <f t="shared" ref="R8:S8" si="4">+R9+R12+R15+R18+R21+R26+R30+R34+R37+R40+R44+R48+R52+R56+R60+R63+R67+R70+R76</f>
        <v>0</v>
      </c>
      <c r="S8" s="183">
        <f t="shared" si="4"/>
        <v>63.85</v>
      </c>
      <c r="T8" s="183">
        <f t="shared" si="3"/>
        <v>102328114.69000001</v>
      </c>
      <c r="U8" s="161" t="s">
        <v>126</v>
      </c>
      <c r="V8" s="161" t="s">
        <v>126</v>
      </c>
      <c r="W8" s="184">
        <v>107490540.61999999</v>
      </c>
      <c r="X8" s="185">
        <f>+K8-W8</f>
        <v>0</v>
      </c>
    </row>
    <row r="9" spans="1:24" x14ac:dyDescent="0.3">
      <c r="A9" s="186"/>
      <c r="B9" s="186"/>
      <c r="C9" s="186"/>
      <c r="D9" s="186"/>
      <c r="E9" s="187" t="s">
        <v>185</v>
      </c>
      <c r="F9" s="188"/>
      <c r="G9" s="188" t="s">
        <v>186</v>
      </c>
      <c r="H9" s="189">
        <f t="shared" ref="H9:S9" si="5">SUM(H10:H10)</f>
        <v>0</v>
      </c>
      <c r="I9" s="189">
        <f>SUM(I10:I11)</f>
        <v>7798442.6699999999</v>
      </c>
      <c r="J9" s="189">
        <f t="shared" si="5"/>
        <v>0</v>
      </c>
      <c r="K9" s="189">
        <f t="shared" ref="K9:K17" si="6">+H9+I9-J9</f>
        <v>7798442.6699999999</v>
      </c>
      <c r="L9" s="189">
        <f>SUM(L10:L11)</f>
        <v>0</v>
      </c>
      <c r="M9" s="189">
        <f t="shared" si="5"/>
        <v>0</v>
      </c>
      <c r="N9" s="189">
        <f t="shared" ref="N9:N33" si="7">+K9+L9-M9</f>
        <v>7798442.6699999999</v>
      </c>
      <c r="O9" s="189">
        <f>SUM(O10:O11)</f>
        <v>0</v>
      </c>
      <c r="P9" s="189">
        <f t="shared" si="5"/>
        <v>0</v>
      </c>
      <c r="Q9" s="189">
        <f t="shared" ref="Q9:Q33" si="8">+N9+O9-P9</f>
        <v>7798442.6699999999</v>
      </c>
      <c r="R9" s="189">
        <f>SUM(R10:R11)</f>
        <v>0</v>
      </c>
      <c r="S9" s="189">
        <f t="shared" si="5"/>
        <v>0</v>
      </c>
      <c r="T9" s="189">
        <f t="shared" ref="T9:T33" si="9">+Q9+R9-S9</f>
        <v>7798442.6699999999</v>
      </c>
      <c r="U9" s="161" t="s">
        <v>126</v>
      </c>
    </row>
    <row r="10" spans="1:24" x14ac:dyDescent="0.3">
      <c r="A10" s="179">
        <v>2520314</v>
      </c>
      <c r="B10" s="179" t="s">
        <v>185</v>
      </c>
      <c r="C10" s="179" t="s">
        <v>185</v>
      </c>
      <c r="D10" s="190" t="s">
        <v>121</v>
      </c>
      <c r="E10" s="191">
        <v>322000501</v>
      </c>
      <c r="F10" s="192" t="s">
        <v>182</v>
      </c>
      <c r="G10" s="193" t="s">
        <v>277</v>
      </c>
      <c r="H10" s="194">
        <v>0</v>
      </c>
      <c r="I10" s="194">
        <v>7798442.6699999999</v>
      </c>
      <c r="J10" s="194"/>
      <c r="K10" s="194">
        <f t="shared" si="6"/>
        <v>7798442.6699999999</v>
      </c>
      <c r="L10" s="194">
        <v>0</v>
      </c>
      <c r="M10" s="194"/>
      <c r="N10" s="194">
        <f t="shared" si="7"/>
        <v>7798442.6699999999</v>
      </c>
      <c r="O10" s="194">
        <v>0</v>
      </c>
      <c r="P10" s="194"/>
      <c r="Q10" s="194">
        <f t="shared" si="8"/>
        <v>7798442.6699999999</v>
      </c>
      <c r="R10" s="194">
        <v>0</v>
      </c>
      <c r="S10" s="194"/>
      <c r="T10" s="194">
        <f t="shared" si="9"/>
        <v>7798442.6699999999</v>
      </c>
      <c r="U10" s="161" t="s">
        <v>126</v>
      </c>
    </row>
    <row r="11" spans="1:24" x14ac:dyDescent="0.3">
      <c r="A11" s="179">
        <v>2520314</v>
      </c>
      <c r="B11" s="179" t="s">
        <v>185</v>
      </c>
      <c r="C11" s="179" t="s">
        <v>185</v>
      </c>
      <c r="D11" s="190" t="s">
        <v>121</v>
      </c>
      <c r="E11" s="195">
        <v>415900401</v>
      </c>
      <c r="F11" s="193">
        <v>510401</v>
      </c>
      <c r="G11" s="193" t="s">
        <v>145</v>
      </c>
      <c r="H11" s="194"/>
      <c r="I11" s="194">
        <v>0</v>
      </c>
      <c r="J11" s="194"/>
      <c r="K11" s="194">
        <f t="shared" si="6"/>
        <v>0</v>
      </c>
      <c r="L11" s="194">
        <v>0</v>
      </c>
      <c r="M11" s="194"/>
      <c r="N11" s="194">
        <f t="shared" si="7"/>
        <v>0</v>
      </c>
      <c r="O11" s="194">
        <v>0</v>
      </c>
      <c r="P11" s="194"/>
      <c r="Q11" s="194">
        <f t="shared" si="8"/>
        <v>0</v>
      </c>
      <c r="R11" s="194">
        <v>0</v>
      </c>
      <c r="S11" s="194"/>
      <c r="T11" s="194">
        <f t="shared" si="9"/>
        <v>0</v>
      </c>
    </row>
    <row r="12" spans="1:24" x14ac:dyDescent="0.3">
      <c r="A12" s="186"/>
      <c r="B12" s="186"/>
      <c r="C12" s="186"/>
      <c r="D12" s="186"/>
      <c r="E12" s="187" t="s">
        <v>188</v>
      </c>
      <c r="F12" s="188"/>
      <c r="G12" s="188" t="s">
        <v>189</v>
      </c>
      <c r="H12" s="189">
        <f>SUM(H13:H13)</f>
        <v>0</v>
      </c>
      <c r="I12" s="189">
        <f t="shared" ref="I12:T12" si="10">SUM(I13:I14)</f>
        <v>2275479</v>
      </c>
      <c r="J12" s="189">
        <f t="shared" si="10"/>
        <v>0</v>
      </c>
      <c r="K12" s="189">
        <f t="shared" si="10"/>
        <v>2275479</v>
      </c>
      <c r="L12" s="189">
        <f t="shared" si="10"/>
        <v>0</v>
      </c>
      <c r="M12" s="189">
        <f t="shared" si="10"/>
        <v>0</v>
      </c>
      <c r="N12" s="189">
        <f t="shared" si="10"/>
        <v>2275479</v>
      </c>
      <c r="O12" s="189">
        <f t="shared" si="10"/>
        <v>0</v>
      </c>
      <c r="P12" s="189">
        <f t="shared" si="10"/>
        <v>0</v>
      </c>
      <c r="Q12" s="189">
        <f t="shared" si="10"/>
        <v>2275479</v>
      </c>
      <c r="R12" s="189">
        <f t="shared" si="10"/>
        <v>0</v>
      </c>
      <c r="S12" s="189">
        <f t="shared" si="10"/>
        <v>0</v>
      </c>
      <c r="T12" s="189">
        <f t="shared" si="10"/>
        <v>2275479</v>
      </c>
      <c r="U12" s="161" t="s">
        <v>126</v>
      </c>
    </row>
    <row r="13" spans="1:24" x14ac:dyDescent="0.3">
      <c r="A13" s="179">
        <v>2520314</v>
      </c>
      <c r="B13" s="179" t="s">
        <v>188</v>
      </c>
      <c r="C13" s="179" t="s">
        <v>188</v>
      </c>
      <c r="D13" s="190" t="s">
        <v>121</v>
      </c>
      <c r="E13" s="191">
        <v>322000501</v>
      </c>
      <c r="F13" s="192" t="s">
        <v>182</v>
      </c>
      <c r="G13" s="193" t="s">
        <v>277</v>
      </c>
      <c r="H13" s="194">
        <v>0</v>
      </c>
      <c r="I13" s="194">
        <v>2275479</v>
      </c>
      <c r="J13" s="194"/>
      <c r="K13" s="194">
        <f t="shared" si="6"/>
        <v>2275479</v>
      </c>
      <c r="L13" s="194">
        <v>0</v>
      </c>
      <c r="M13" s="194"/>
      <c r="N13" s="194">
        <f t="shared" si="7"/>
        <v>2275479</v>
      </c>
      <c r="O13" s="194">
        <v>0</v>
      </c>
      <c r="P13" s="194"/>
      <c r="Q13" s="194">
        <f t="shared" si="8"/>
        <v>2275479</v>
      </c>
      <c r="R13" s="194">
        <v>0</v>
      </c>
      <c r="S13" s="194"/>
      <c r="T13" s="194">
        <f t="shared" si="9"/>
        <v>2275479</v>
      </c>
      <c r="U13" s="161" t="s">
        <v>126</v>
      </c>
    </row>
    <row r="14" spans="1:24" x14ac:dyDescent="0.3">
      <c r="A14" s="179">
        <v>2520314</v>
      </c>
      <c r="B14" s="179" t="s">
        <v>188</v>
      </c>
      <c r="C14" s="179" t="s">
        <v>188</v>
      </c>
      <c r="D14" s="190"/>
      <c r="E14" s="195">
        <v>415900401</v>
      </c>
      <c r="F14" s="193">
        <v>510401</v>
      </c>
      <c r="G14" s="193" t="s">
        <v>145</v>
      </c>
      <c r="H14" s="194"/>
      <c r="I14" s="194">
        <v>0</v>
      </c>
      <c r="J14" s="194"/>
      <c r="K14" s="194">
        <f t="shared" si="6"/>
        <v>0</v>
      </c>
      <c r="L14" s="194">
        <v>0</v>
      </c>
      <c r="M14" s="194"/>
      <c r="N14" s="194">
        <f t="shared" si="7"/>
        <v>0</v>
      </c>
      <c r="O14" s="194">
        <v>0</v>
      </c>
      <c r="P14" s="194"/>
      <c r="Q14" s="194">
        <f t="shared" si="8"/>
        <v>0</v>
      </c>
      <c r="R14" s="194">
        <v>0</v>
      </c>
      <c r="S14" s="194"/>
      <c r="T14" s="194">
        <f t="shared" si="9"/>
        <v>0</v>
      </c>
    </row>
    <row r="15" spans="1:24" x14ac:dyDescent="0.3">
      <c r="A15" s="186"/>
      <c r="B15" s="186"/>
      <c r="C15" s="186"/>
      <c r="D15" s="186"/>
      <c r="E15" s="187" t="s">
        <v>190</v>
      </c>
      <c r="F15" s="188"/>
      <c r="G15" s="188" t="s">
        <v>191</v>
      </c>
      <c r="H15" s="189">
        <f t="shared" ref="H15:S15" si="11">SUM(H16:H16)</f>
        <v>0</v>
      </c>
      <c r="I15" s="189">
        <f>SUM(I16:I17)</f>
        <v>253066.16</v>
      </c>
      <c r="J15" s="189">
        <f t="shared" si="11"/>
        <v>0</v>
      </c>
      <c r="K15" s="189">
        <f t="shared" si="6"/>
        <v>253066.16</v>
      </c>
      <c r="L15" s="189">
        <f>SUM(L16:L17)</f>
        <v>0</v>
      </c>
      <c r="M15" s="189">
        <f t="shared" si="11"/>
        <v>0</v>
      </c>
      <c r="N15" s="189">
        <f t="shared" si="7"/>
        <v>253066.16</v>
      </c>
      <c r="O15" s="189">
        <f>SUM(O16:O17)</f>
        <v>0</v>
      </c>
      <c r="P15" s="189">
        <f t="shared" si="11"/>
        <v>0</v>
      </c>
      <c r="Q15" s="189">
        <f t="shared" si="8"/>
        <v>253066.16</v>
      </c>
      <c r="R15" s="189">
        <f>SUM(R16:R17)</f>
        <v>0</v>
      </c>
      <c r="S15" s="189">
        <f t="shared" si="11"/>
        <v>0</v>
      </c>
      <c r="T15" s="189">
        <f t="shared" si="9"/>
        <v>253066.16</v>
      </c>
      <c r="U15" s="161" t="s">
        <v>126</v>
      </c>
    </row>
    <row r="16" spans="1:24" x14ac:dyDescent="0.3">
      <c r="A16" s="179">
        <v>2520314</v>
      </c>
      <c r="B16" s="179" t="s">
        <v>190</v>
      </c>
      <c r="C16" s="179" t="s">
        <v>190</v>
      </c>
      <c r="D16" s="190" t="s">
        <v>121</v>
      </c>
      <c r="E16" s="191">
        <v>322000501</v>
      </c>
      <c r="F16" s="192" t="s">
        <v>182</v>
      </c>
      <c r="G16" s="193" t="s">
        <v>277</v>
      </c>
      <c r="H16" s="194">
        <v>0</v>
      </c>
      <c r="I16" s="194">
        <v>253066.16</v>
      </c>
      <c r="J16" s="194"/>
      <c r="K16" s="194">
        <f t="shared" si="6"/>
        <v>253066.16</v>
      </c>
      <c r="L16" s="194">
        <v>0</v>
      </c>
      <c r="M16" s="194"/>
      <c r="N16" s="194">
        <f t="shared" si="7"/>
        <v>253066.16</v>
      </c>
      <c r="O16" s="194">
        <v>0</v>
      </c>
      <c r="P16" s="194"/>
      <c r="Q16" s="194">
        <f t="shared" si="8"/>
        <v>253066.16</v>
      </c>
      <c r="R16" s="194">
        <v>0</v>
      </c>
      <c r="S16" s="194"/>
      <c r="T16" s="194">
        <f t="shared" si="9"/>
        <v>253066.16</v>
      </c>
      <c r="U16" s="161" t="s">
        <v>126</v>
      </c>
    </row>
    <row r="17" spans="1:25" x14ac:dyDescent="0.3">
      <c r="A17" s="179">
        <v>2520314</v>
      </c>
      <c r="B17" s="179" t="s">
        <v>190</v>
      </c>
      <c r="C17" s="179" t="s">
        <v>190</v>
      </c>
      <c r="D17" s="190" t="s">
        <v>121</v>
      </c>
      <c r="E17" s="195">
        <v>415900401</v>
      </c>
      <c r="F17" s="193">
        <v>510401</v>
      </c>
      <c r="G17" s="193" t="s">
        <v>145</v>
      </c>
      <c r="H17" s="194">
        <v>0</v>
      </c>
      <c r="I17" s="194">
        <v>0</v>
      </c>
      <c r="J17" s="194"/>
      <c r="K17" s="194">
        <f t="shared" si="6"/>
        <v>0</v>
      </c>
      <c r="L17" s="194">
        <v>0</v>
      </c>
      <c r="M17" s="194"/>
      <c r="N17" s="194">
        <f t="shared" si="7"/>
        <v>0</v>
      </c>
      <c r="O17" s="194">
        <v>0</v>
      </c>
      <c r="P17" s="194"/>
      <c r="Q17" s="194">
        <f t="shared" si="8"/>
        <v>0</v>
      </c>
      <c r="R17" s="194">
        <v>0</v>
      </c>
      <c r="S17" s="194"/>
      <c r="T17" s="194">
        <f t="shared" si="9"/>
        <v>0</v>
      </c>
    </row>
    <row r="18" spans="1:25" x14ac:dyDescent="0.3">
      <c r="A18" s="186"/>
      <c r="B18" s="186"/>
      <c r="C18" s="186"/>
      <c r="D18" s="186"/>
      <c r="E18" s="187" t="s">
        <v>207</v>
      </c>
      <c r="F18" s="188"/>
      <c r="G18" s="188" t="s">
        <v>209</v>
      </c>
      <c r="H18" s="189">
        <v>0</v>
      </c>
      <c r="I18" s="189">
        <f>SUM(I19:I20)</f>
        <v>69152.31</v>
      </c>
      <c r="J18" s="189">
        <f>SUM(J19:J20)</f>
        <v>0</v>
      </c>
      <c r="K18" s="189">
        <f t="shared" ref="K18:K33" si="12">+H18+I18-J18</f>
        <v>69152.31</v>
      </c>
      <c r="L18" s="189">
        <f>SUM(L19:L20)</f>
        <v>0</v>
      </c>
      <c r="M18" s="189">
        <f>SUM(M19:M20)</f>
        <v>0</v>
      </c>
      <c r="N18" s="189">
        <f t="shared" si="7"/>
        <v>69152.31</v>
      </c>
      <c r="O18" s="189">
        <f>SUM(O19:O20)</f>
        <v>0</v>
      </c>
      <c r="P18" s="189">
        <f>SUM(P19:P20)</f>
        <v>0</v>
      </c>
      <c r="Q18" s="189">
        <f t="shared" si="8"/>
        <v>69152.31</v>
      </c>
      <c r="R18" s="189">
        <f>SUM(R19:R20)</f>
        <v>0</v>
      </c>
      <c r="S18" s="189">
        <f>SUM(S19:S20)</f>
        <v>0</v>
      </c>
      <c r="T18" s="189">
        <f t="shared" si="9"/>
        <v>69152.31</v>
      </c>
      <c r="U18" s="161" t="s">
        <v>126</v>
      </c>
    </row>
    <row r="19" spans="1:25" x14ac:dyDescent="0.3">
      <c r="A19" s="196">
        <v>2610713</v>
      </c>
      <c r="B19" s="179" t="s">
        <v>207</v>
      </c>
      <c r="C19" s="179" t="s">
        <v>207</v>
      </c>
      <c r="D19" s="190" t="s">
        <v>121</v>
      </c>
      <c r="E19" s="191">
        <v>322000401</v>
      </c>
      <c r="F19" s="192" t="s">
        <v>180</v>
      </c>
      <c r="G19" s="193" t="s">
        <v>276</v>
      </c>
      <c r="H19" s="194">
        <v>0</v>
      </c>
      <c r="I19" s="194">
        <v>69152.31</v>
      </c>
      <c r="J19" s="194">
        <v>0</v>
      </c>
      <c r="K19" s="194">
        <f t="shared" si="12"/>
        <v>69152.31</v>
      </c>
      <c r="L19" s="194">
        <v>0</v>
      </c>
      <c r="M19" s="194">
        <v>0</v>
      </c>
      <c r="N19" s="194">
        <f t="shared" si="7"/>
        <v>69152.31</v>
      </c>
      <c r="O19" s="194">
        <v>0</v>
      </c>
      <c r="P19" s="194">
        <v>0</v>
      </c>
      <c r="Q19" s="194">
        <f t="shared" si="8"/>
        <v>69152.31</v>
      </c>
      <c r="R19" s="194">
        <v>0</v>
      </c>
      <c r="S19" s="194">
        <v>0</v>
      </c>
      <c r="T19" s="194">
        <f t="shared" si="9"/>
        <v>69152.31</v>
      </c>
      <c r="U19" s="161" t="s">
        <v>126</v>
      </c>
    </row>
    <row r="20" spans="1:25" x14ac:dyDescent="0.3">
      <c r="A20" s="196">
        <v>2610713</v>
      </c>
      <c r="B20" s="179" t="s">
        <v>207</v>
      </c>
      <c r="C20" s="179" t="s">
        <v>207</v>
      </c>
      <c r="D20" s="190" t="s">
        <v>121</v>
      </c>
      <c r="E20" s="191">
        <v>415900401</v>
      </c>
      <c r="F20" s="197">
        <v>510401</v>
      </c>
      <c r="G20" s="193" t="s">
        <v>183</v>
      </c>
      <c r="H20" s="194">
        <v>0</v>
      </c>
      <c r="I20" s="194">
        <v>0</v>
      </c>
      <c r="J20" s="194"/>
      <c r="K20" s="194">
        <f t="shared" si="12"/>
        <v>0</v>
      </c>
      <c r="L20" s="194">
        <v>0</v>
      </c>
      <c r="M20" s="194"/>
      <c r="N20" s="194">
        <f t="shared" si="7"/>
        <v>0</v>
      </c>
      <c r="O20" s="194">
        <v>0</v>
      </c>
      <c r="P20" s="194"/>
      <c r="Q20" s="194">
        <f t="shared" si="8"/>
        <v>0</v>
      </c>
      <c r="R20" s="194">
        <v>0</v>
      </c>
      <c r="S20" s="194"/>
      <c r="T20" s="194">
        <f t="shared" si="9"/>
        <v>0</v>
      </c>
    </row>
    <row r="21" spans="1:25" x14ac:dyDescent="0.3">
      <c r="A21" s="186"/>
      <c r="B21" s="186"/>
      <c r="C21" s="186"/>
      <c r="D21" s="186"/>
      <c r="E21" s="187" t="s">
        <v>208</v>
      </c>
      <c r="F21" s="188"/>
      <c r="G21" s="188" t="s">
        <v>212</v>
      </c>
      <c r="H21" s="189">
        <v>0</v>
      </c>
      <c r="I21" s="189">
        <f>SUM(I22:I25)</f>
        <v>1500008.05</v>
      </c>
      <c r="J21" s="189">
        <f>SUM(J22:J25)</f>
        <v>0</v>
      </c>
      <c r="K21" s="189">
        <f t="shared" si="12"/>
        <v>1500008.05</v>
      </c>
      <c r="L21" s="189">
        <f>SUM(L22:L25)</f>
        <v>0</v>
      </c>
      <c r="M21" s="189">
        <f>SUM(M22:M25)</f>
        <v>0</v>
      </c>
      <c r="N21" s="189">
        <f t="shared" si="7"/>
        <v>1500008.05</v>
      </c>
      <c r="O21" s="189">
        <f>SUM(O22:O25)</f>
        <v>0</v>
      </c>
      <c r="P21" s="189">
        <f>SUM(P22:P25)</f>
        <v>0</v>
      </c>
      <c r="Q21" s="189">
        <f t="shared" si="8"/>
        <v>1500008.05</v>
      </c>
      <c r="R21" s="189">
        <f>SUM(R22:R25)</f>
        <v>0</v>
      </c>
      <c r="S21" s="189">
        <f>SUM(S22:S25)</f>
        <v>0</v>
      </c>
      <c r="T21" s="189">
        <f t="shared" si="9"/>
        <v>1500008.05</v>
      </c>
      <c r="U21" s="161" t="s">
        <v>126</v>
      </c>
      <c r="Y21" s="198"/>
    </row>
    <row r="22" spans="1:25" x14ac:dyDescent="0.3">
      <c r="A22" s="199">
        <v>1700916</v>
      </c>
      <c r="B22" s="179" t="s">
        <v>208</v>
      </c>
      <c r="C22" s="179" t="s">
        <v>208</v>
      </c>
      <c r="D22" s="190" t="s">
        <v>121</v>
      </c>
      <c r="E22" s="191">
        <v>322000701</v>
      </c>
      <c r="F22" s="192" t="s">
        <v>184</v>
      </c>
      <c r="G22" s="193" t="s">
        <v>279</v>
      </c>
      <c r="H22" s="194">
        <v>0</v>
      </c>
      <c r="I22" s="194">
        <v>348009.9</v>
      </c>
      <c r="J22" s="194"/>
      <c r="K22" s="194">
        <f t="shared" si="12"/>
        <v>348009.9</v>
      </c>
      <c r="L22" s="194">
        <v>0</v>
      </c>
      <c r="M22" s="194"/>
      <c r="N22" s="194">
        <f t="shared" si="7"/>
        <v>348009.9</v>
      </c>
      <c r="O22" s="194">
        <v>0</v>
      </c>
      <c r="P22" s="194"/>
      <c r="Q22" s="194">
        <f t="shared" si="8"/>
        <v>348009.9</v>
      </c>
      <c r="R22" s="194">
        <v>0</v>
      </c>
      <c r="S22" s="194"/>
      <c r="T22" s="194">
        <f t="shared" si="9"/>
        <v>348009.9</v>
      </c>
      <c r="U22" s="161" t="s">
        <v>126</v>
      </c>
      <c r="Y22" s="198"/>
    </row>
    <row r="23" spans="1:25" x14ac:dyDescent="0.3">
      <c r="A23" s="199">
        <v>1700916</v>
      </c>
      <c r="B23" s="179" t="s">
        <v>208</v>
      </c>
      <c r="C23" s="179" t="s">
        <v>208</v>
      </c>
      <c r="D23" s="190" t="s">
        <v>121</v>
      </c>
      <c r="E23" s="195">
        <v>421300104</v>
      </c>
      <c r="F23" s="193">
        <v>830104</v>
      </c>
      <c r="G23" s="193" t="s">
        <v>193</v>
      </c>
      <c r="H23" s="194">
        <v>0</v>
      </c>
      <c r="I23" s="194">
        <v>151998.15</v>
      </c>
      <c r="J23" s="194"/>
      <c r="K23" s="194">
        <v>500000</v>
      </c>
      <c r="L23" s="194">
        <v>0</v>
      </c>
      <c r="M23" s="194"/>
      <c r="N23" s="194">
        <v>500000</v>
      </c>
      <c r="O23" s="194">
        <v>0</v>
      </c>
      <c r="P23" s="194"/>
      <c r="Q23" s="194">
        <v>500000</v>
      </c>
      <c r="R23" s="194">
        <v>0</v>
      </c>
      <c r="S23" s="194"/>
      <c r="T23" s="194">
        <v>500000</v>
      </c>
      <c r="U23" s="161" t="s">
        <v>126</v>
      </c>
      <c r="Y23" s="198"/>
    </row>
    <row r="24" spans="1:25" x14ac:dyDescent="0.3">
      <c r="A24" s="179">
        <v>2610716</v>
      </c>
      <c r="B24" s="179" t="s">
        <v>208</v>
      </c>
      <c r="C24" s="179" t="s">
        <v>208</v>
      </c>
      <c r="D24" s="190" t="s">
        <v>121</v>
      </c>
      <c r="E24" s="195">
        <v>421300101</v>
      </c>
      <c r="F24" s="193">
        <v>830101</v>
      </c>
      <c r="G24" s="193" t="s">
        <v>114</v>
      </c>
      <c r="H24" s="194">
        <v>0</v>
      </c>
      <c r="I24" s="194">
        <v>1000000</v>
      </c>
      <c r="J24" s="194"/>
      <c r="K24" s="194">
        <f t="shared" si="12"/>
        <v>1000000</v>
      </c>
      <c r="L24" s="194">
        <v>0</v>
      </c>
      <c r="M24" s="194"/>
      <c r="N24" s="194">
        <f t="shared" si="7"/>
        <v>1000000</v>
      </c>
      <c r="O24" s="194">
        <v>0</v>
      </c>
      <c r="P24" s="194"/>
      <c r="Q24" s="194">
        <f t="shared" si="8"/>
        <v>1000000</v>
      </c>
      <c r="R24" s="194">
        <v>0</v>
      </c>
      <c r="S24" s="194"/>
      <c r="T24" s="194">
        <f t="shared" si="9"/>
        <v>1000000</v>
      </c>
      <c r="U24" s="161" t="s">
        <v>126</v>
      </c>
      <c r="Y24" s="198"/>
    </row>
    <row r="25" spans="1:25" x14ac:dyDescent="0.3">
      <c r="A25" s="179">
        <v>2610716</v>
      </c>
      <c r="B25" s="179" t="s">
        <v>208</v>
      </c>
      <c r="C25" s="179" t="s">
        <v>208</v>
      </c>
      <c r="D25" s="190" t="s">
        <v>121</v>
      </c>
      <c r="E25" s="195">
        <v>415900401</v>
      </c>
      <c r="F25" s="193">
        <v>510401</v>
      </c>
      <c r="G25" s="193" t="s">
        <v>181</v>
      </c>
      <c r="H25" s="194">
        <v>0</v>
      </c>
      <c r="I25" s="194">
        <v>0</v>
      </c>
      <c r="J25" s="194"/>
      <c r="K25" s="194">
        <f t="shared" si="12"/>
        <v>0</v>
      </c>
      <c r="L25" s="194">
        <v>0</v>
      </c>
      <c r="M25" s="194"/>
      <c r="N25" s="194">
        <f t="shared" si="7"/>
        <v>0</v>
      </c>
      <c r="O25" s="194">
        <v>0</v>
      </c>
      <c r="P25" s="194"/>
      <c r="Q25" s="194">
        <f t="shared" si="8"/>
        <v>0</v>
      </c>
      <c r="R25" s="194">
        <v>0</v>
      </c>
      <c r="S25" s="194"/>
      <c r="T25" s="194">
        <f t="shared" si="9"/>
        <v>0</v>
      </c>
      <c r="Y25" s="198"/>
    </row>
    <row r="26" spans="1:25" x14ac:dyDescent="0.3">
      <c r="A26" s="186"/>
      <c r="B26" s="186"/>
      <c r="C26" s="186"/>
      <c r="D26" s="186"/>
      <c r="E26" s="187" t="s">
        <v>211</v>
      </c>
      <c r="F26" s="188"/>
      <c r="G26" s="188" t="s">
        <v>219</v>
      </c>
      <c r="H26" s="189">
        <v>0</v>
      </c>
      <c r="I26" s="189">
        <f>SUM(I27:I29)</f>
        <v>23399783.740000002</v>
      </c>
      <c r="J26" s="189">
        <f>SUM(J27:J29)</f>
        <v>0</v>
      </c>
      <c r="K26" s="189">
        <f t="shared" si="12"/>
        <v>23399783.740000002</v>
      </c>
      <c r="L26" s="189">
        <f>SUM(L27:L29)</f>
        <v>0</v>
      </c>
      <c r="M26" s="189">
        <f>SUM(M27:M29)</f>
        <v>0</v>
      </c>
      <c r="N26" s="189">
        <f t="shared" si="7"/>
        <v>23399783.740000002</v>
      </c>
      <c r="O26" s="189">
        <f>SUM(O27:O29)</f>
        <v>0</v>
      </c>
      <c r="P26" s="189">
        <f>SUM(P27:P29)</f>
        <v>0</v>
      </c>
      <c r="Q26" s="189">
        <f t="shared" si="8"/>
        <v>23399783.740000002</v>
      </c>
      <c r="R26" s="189">
        <f>SUM(R27:R29)</f>
        <v>0</v>
      </c>
      <c r="S26" s="189">
        <f>SUM(S27:S29)</f>
        <v>0</v>
      </c>
      <c r="T26" s="189">
        <f t="shared" si="9"/>
        <v>23399783.740000002</v>
      </c>
      <c r="U26" s="161" t="s">
        <v>126</v>
      </c>
      <c r="Y26" s="198"/>
    </row>
    <row r="27" spans="1:25" x14ac:dyDescent="0.3">
      <c r="A27" s="179">
        <v>2610716</v>
      </c>
      <c r="B27" s="179" t="s">
        <v>211</v>
      </c>
      <c r="C27" s="179" t="s">
        <v>211</v>
      </c>
      <c r="D27" s="190" t="s">
        <v>121</v>
      </c>
      <c r="E27" s="191">
        <v>322000401</v>
      </c>
      <c r="F27" s="192" t="s">
        <v>180</v>
      </c>
      <c r="G27" s="193" t="s">
        <v>276</v>
      </c>
      <c r="H27" s="194">
        <v>0</v>
      </c>
      <c r="I27" s="194">
        <v>11289853.77</v>
      </c>
      <c r="J27" s="194">
        <v>0</v>
      </c>
      <c r="K27" s="194">
        <f t="shared" si="12"/>
        <v>11289853.77</v>
      </c>
      <c r="L27" s="194">
        <v>0</v>
      </c>
      <c r="M27" s="194">
        <v>0</v>
      </c>
      <c r="N27" s="194">
        <f t="shared" si="7"/>
        <v>11289853.77</v>
      </c>
      <c r="O27" s="194">
        <v>0</v>
      </c>
      <c r="P27" s="194">
        <v>0</v>
      </c>
      <c r="Q27" s="194">
        <f t="shared" si="8"/>
        <v>11289853.77</v>
      </c>
      <c r="R27" s="194">
        <v>0</v>
      </c>
      <c r="S27" s="194">
        <v>0</v>
      </c>
      <c r="T27" s="194">
        <f t="shared" si="9"/>
        <v>11289853.77</v>
      </c>
      <c r="U27" s="161" t="s">
        <v>126</v>
      </c>
      <c r="Y27" s="198"/>
    </row>
    <row r="28" spans="1:25" x14ac:dyDescent="0.3">
      <c r="A28" s="179">
        <v>2610716</v>
      </c>
      <c r="B28" s="179" t="s">
        <v>211</v>
      </c>
      <c r="C28" s="179" t="s">
        <v>211</v>
      </c>
      <c r="D28" s="190" t="s">
        <v>121</v>
      </c>
      <c r="E28" s="195">
        <v>421300101</v>
      </c>
      <c r="F28" s="193">
        <v>830101</v>
      </c>
      <c r="G28" s="193" t="s">
        <v>114</v>
      </c>
      <c r="H28" s="194">
        <v>0</v>
      </c>
      <c r="I28" s="194">
        <v>12109929.970000001</v>
      </c>
      <c r="J28" s="194">
        <v>0</v>
      </c>
      <c r="K28" s="194">
        <f t="shared" ref="K28" si="13">+H28+I28-J28</f>
        <v>12109929.970000001</v>
      </c>
      <c r="L28" s="194">
        <v>0</v>
      </c>
      <c r="M28" s="194">
        <v>0</v>
      </c>
      <c r="N28" s="194">
        <f t="shared" si="7"/>
        <v>12109929.970000001</v>
      </c>
      <c r="O28" s="194">
        <v>0</v>
      </c>
      <c r="P28" s="194">
        <v>0</v>
      </c>
      <c r="Q28" s="194">
        <f t="shared" si="8"/>
        <v>12109929.970000001</v>
      </c>
      <c r="R28" s="194">
        <v>0</v>
      </c>
      <c r="S28" s="194">
        <v>0</v>
      </c>
      <c r="T28" s="194">
        <f t="shared" si="9"/>
        <v>12109929.970000001</v>
      </c>
      <c r="U28" s="161" t="s">
        <v>126</v>
      </c>
      <c r="Y28" s="198"/>
    </row>
    <row r="29" spans="1:25" x14ac:dyDescent="0.3">
      <c r="A29" s="179">
        <v>2610716</v>
      </c>
      <c r="B29" s="179" t="s">
        <v>211</v>
      </c>
      <c r="C29" s="179" t="s">
        <v>211</v>
      </c>
      <c r="D29" s="190" t="s">
        <v>121</v>
      </c>
      <c r="E29" s="195">
        <v>415900401</v>
      </c>
      <c r="F29" s="193">
        <v>510401</v>
      </c>
      <c r="G29" s="193" t="s">
        <v>181</v>
      </c>
      <c r="H29" s="194">
        <v>0</v>
      </c>
      <c r="I29" s="194">
        <v>0</v>
      </c>
      <c r="J29" s="194"/>
      <c r="K29" s="194">
        <f t="shared" si="12"/>
        <v>0</v>
      </c>
      <c r="L29" s="194">
        <v>0</v>
      </c>
      <c r="M29" s="194"/>
      <c r="N29" s="194">
        <f t="shared" si="7"/>
        <v>0</v>
      </c>
      <c r="O29" s="194">
        <v>0</v>
      </c>
      <c r="P29" s="194"/>
      <c r="Q29" s="194">
        <f t="shared" si="8"/>
        <v>0</v>
      </c>
      <c r="R29" s="194">
        <v>0</v>
      </c>
      <c r="S29" s="194"/>
      <c r="T29" s="194">
        <f t="shared" si="9"/>
        <v>0</v>
      </c>
      <c r="Y29" s="198"/>
    </row>
    <row r="30" spans="1:25" x14ac:dyDescent="0.3">
      <c r="A30" s="186"/>
      <c r="B30" s="186"/>
      <c r="C30" s="186"/>
      <c r="D30" s="186"/>
      <c r="E30" s="187" t="s">
        <v>215</v>
      </c>
      <c r="F30" s="188"/>
      <c r="G30" s="188" t="s">
        <v>220</v>
      </c>
      <c r="H30" s="189">
        <v>0</v>
      </c>
      <c r="I30" s="189">
        <f>SUM(I31:I33)</f>
        <v>20742897.640000001</v>
      </c>
      <c r="J30" s="189">
        <f>SUM(J31:J33)</f>
        <v>0</v>
      </c>
      <c r="K30" s="189">
        <f t="shared" si="12"/>
        <v>20742897.640000001</v>
      </c>
      <c r="L30" s="189">
        <f>SUM(L31:L33)</f>
        <v>0</v>
      </c>
      <c r="M30" s="189">
        <f>SUM(M31:M33)</f>
        <v>0</v>
      </c>
      <c r="N30" s="189">
        <f t="shared" si="7"/>
        <v>20742897.640000001</v>
      </c>
      <c r="O30" s="189">
        <f>SUM(O31:O33)</f>
        <v>0</v>
      </c>
      <c r="P30" s="189">
        <f>SUM(P31:P33)</f>
        <v>4343788.88</v>
      </c>
      <c r="Q30" s="189">
        <f t="shared" si="8"/>
        <v>16399108.760000002</v>
      </c>
      <c r="R30" s="189">
        <f>SUM(R31:R33)</f>
        <v>0</v>
      </c>
      <c r="S30" s="189">
        <f>SUM(S31:S33)</f>
        <v>0</v>
      </c>
      <c r="T30" s="189">
        <f t="shared" si="9"/>
        <v>16399108.760000002</v>
      </c>
      <c r="U30" s="161" t="s">
        <v>126</v>
      </c>
      <c r="V30" s="161"/>
      <c r="Y30" s="198"/>
    </row>
    <row r="31" spans="1:25" x14ac:dyDescent="0.3">
      <c r="A31" s="179">
        <v>2610716</v>
      </c>
      <c r="B31" s="179" t="s">
        <v>215</v>
      </c>
      <c r="C31" s="179" t="s">
        <v>215</v>
      </c>
      <c r="D31" s="190" t="s">
        <v>121</v>
      </c>
      <c r="E31" s="191">
        <v>322000401</v>
      </c>
      <c r="F31" s="192" t="s">
        <v>180</v>
      </c>
      <c r="G31" s="193" t="s">
        <v>276</v>
      </c>
      <c r="H31" s="194">
        <v>0</v>
      </c>
      <c r="I31" s="194">
        <v>11899516.27</v>
      </c>
      <c r="J31" s="194">
        <v>0</v>
      </c>
      <c r="K31" s="194">
        <f t="shared" si="12"/>
        <v>11899516.27</v>
      </c>
      <c r="L31" s="194">
        <v>0</v>
      </c>
      <c r="M31" s="194">
        <v>0</v>
      </c>
      <c r="N31" s="194">
        <f t="shared" si="7"/>
        <v>11899516.27</v>
      </c>
      <c r="O31" s="194">
        <v>0</v>
      </c>
      <c r="P31" s="194">
        <v>0</v>
      </c>
      <c r="Q31" s="194">
        <f t="shared" si="8"/>
        <v>11899516.27</v>
      </c>
      <c r="R31" s="194">
        <v>0</v>
      </c>
      <c r="S31" s="194">
        <v>0</v>
      </c>
      <c r="T31" s="194">
        <f t="shared" si="9"/>
        <v>11899516.27</v>
      </c>
      <c r="U31" s="161" t="s">
        <v>126</v>
      </c>
      <c r="Y31" s="198"/>
    </row>
    <row r="32" spans="1:25" x14ac:dyDescent="0.3">
      <c r="A32" s="179">
        <v>2610716</v>
      </c>
      <c r="B32" s="179" t="s">
        <v>215</v>
      </c>
      <c r="C32" s="179" t="s">
        <v>215</v>
      </c>
      <c r="D32" s="190" t="s">
        <v>121</v>
      </c>
      <c r="E32" s="195">
        <v>421300101</v>
      </c>
      <c r="F32" s="193">
        <v>830101</v>
      </c>
      <c r="G32" s="193" t="s">
        <v>114</v>
      </c>
      <c r="H32" s="194">
        <v>0</v>
      </c>
      <c r="I32" s="194">
        <v>8843381.3699999992</v>
      </c>
      <c r="J32" s="194">
        <v>0</v>
      </c>
      <c r="K32" s="194">
        <f t="shared" ref="K32" si="14">+H32+I32-J32</f>
        <v>8843381.3699999992</v>
      </c>
      <c r="L32" s="194">
        <v>0</v>
      </c>
      <c r="M32" s="194">
        <v>0</v>
      </c>
      <c r="N32" s="194">
        <f t="shared" si="7"/>
        <v>8843381.3699999992</v>
      </c>
      <c r="O32" s="194">
        <v>0</v>
      </c>
      <c r="P32" s="194">
        <v>4343788.88</v>
      </c>
      <c r="Q32" s="194">
        <f t="shared" si="8"/>
        <v>4499592.4899999993</v>
      </c>
      <c r="R32" s="194">
        <v>0</v>
      </c>
      <c r="S32" s="194">
        <v>0</v>
      </c>
      <c r="T32" s="194">
        <f t="shared" si="9"/>
        <v>4499592.4899999993</v>
      </c>
      <c r="U32" s="161" t="s">
        <v>126</v>
      </c>
      <c r="V32" s="161"/>
    </row>
    <row r="33" spans="1:22" x14ac:dyDescent="0.3">
      <c r="A33" s="179">
        <v>2610716</v>
      </c>
      <c r="B33" s="179" t="s">
        <v>215</v>
      </c>
      <c r="C33" s="179" t="s">
        <v>215</v>
      </c>
      <c r="D33" s="190" t="s">
        <v>121</v>
      </c>
      <c r="E33" s="195">
        <v>415900401</v>
      </c>
      <c r="F33" s="193">
        <v>510401</v>
      </c>
      <c r="G33" s="193" t="s">
        <v>181</v>
      </c>
      <c r="H33" s="194">
        <v>0</v>
      </c>
      <c r="I33" s="194">
        <v>0</v>
      </c>
      <c r="J33" s="194"/>
      <c r="K33" s="194">
        <f t="shared" si="12"/>
        <v>0</v>
      </c>
      <c r="L33" s="194">
        <v>0</v>
      </c>
      <c r="M33" s="194"/>
      <c r="N33" s="194">
        <f t="shared" si="7"/>
        <v>0</v>
      </c>
      <c r="O33" s="194">
        <v>0</v>
      </c>
      <c r="P33" s="194"/>
      <c r="Q33" s="194">
        <f t="shared" si="8"/>
        <v>0</v>
      </c>
      <c r="R33" s="194">
        <v>0</v>
      </c>
      <c r="S33" s="194"/>
      <c r="T33" s="194">
        <f t="shared" si="9"/>
        <v>0</v>
      </c>
    </row>
    <row r="34" spans="1:22" x14ac:dyDescent="0.3">
      <c r="A34" s="186"/>
      <c r="B34" s="186"/>
      <c r="C34" s="186"/>
      <c r="D34" s="186"/>
      <c r="E34" s="187" t="s">
        <v>216</v>
      </c>
      <c r="F34" s="188"/>
      <c r="G34" s="188" t="s">
        <v>217</v>
      </c>
      <c r="H34" s="189">
        <v>0</v>
      </c>
      <c r="I34" s="189">
        <f t="shared" ref="I34:T34" si="15">+I35+I36</f>
        <v>1068686.25</v>
      </c>
      <c r="J34" s="189">
        <f t="shared" si="15"/>
        <v>0</v>
      </c>
      <c r="K34" s="189">
        <f t="shared" si="15"/>
        <v>1068686.25</v>
      </c>
      <c r="L34" s="189">
        <f t="shared" si="15"/>
        <v>0</v>
      </c>
      <c r="M34" s="189">
        <f t="shared" si="15"/>
        <v>0</v>
      </c>
      <c r="N34" s="189">
        <f t="shared" si="15"/>
        <v>1068686.25</v>
      </c>
      <c r="O34" s="189">
        <f t="shared" si="15"/>
        <v>0</v>
      </c>
      <c r="P34" s="189">
        <f t="shared" si="15"/>
        <v>874249.46</v>
      </c>
      <c r="Q34" s="189">
        <f t="shared" si="15"/>
        <v>194436.79000000004</v>
      </c>
      <c r="R34" s="189">
        <f t="shared" si="15"/>
        <v>0</v>
      </c>
      <c r="S34" s="189">
        <f t="shared" si="15"/>
        <v>0</v>
      </c>
      <c r="T34" s="189">
        <f t="shared" si="15"/>
        <v>194436.79000000004</v>
      </c>
      <c r="U34" s="161" t="s">
        <v>126</v>
      </c>
      <c r="V34" s="161"/>
    </row>
    <row r="35" spans="1:22" x14ac:dyDescent="0.3">
      <c r="A35" s="179">
        <v>2520316</v>
      </c>
      <c r="B35" s="179" t="s">
        <v>216</v>
      </c>
      <c r="C35" s="179" t="s">
        <v>216</v>
      </c>
      <c r="D35" s="190" t="s">
        <v>121</v>
      </c>
      <c r="E35" s="191">
        <v>322000501</v>
      </c>
      <c r="F35" s="192" t="s">
        <v>182</v>
      </c>
      <c r="G35" s="193" t="s">
        <v>277</v>
      </c>
      <c r="H35" s="194">
        <v>0</v>
      </c>
      <c r="I35" s="194">
        <v>1068686.25</v>
      </c>
      <c r="J35" s="194"/>
      <c r="K35" s="194">
        <f t="shared" ref="K35:K50" si="16">+H35+I35-J35</f>
        <v>1068686.25</v>
      </c>
      <c r="L35" s="194">
        <v>0</v>
      </c>
      <c r="M35" s="194"/>
      <c r="N35" s="194">
        <f t="shared" ref="N35:N75" si="17">+K35+L35-M35</f>
        <v>1068686.25</v>
      </c>
      <c r="O35" s="194">
        <v>0</v>
      </c>
      <c r="P35" s="194">
        <v>874249.46</v>
      </c>
      <c r="Q35" s="194">
        <f t="shared" ref="Q35:Q75" si="18">+N35+O35-P35</f>
        <v>194436.79000000004</v>
      </c>
      <c r="R35" s="194">
        <v>0</v>
      </c>
      <c r="S35" s="194"/>
      <c r="T35" s="194">
        <f t="shared" ref="T35:T75" si="19">+Q35+R35-S35</f>
        <v>194436.79000000004</v>
      </c>
      <c r="U35" s="161" t="s">
        <v>126</v>
      </c>
      <c r="V35" s="161"/>
    </row>
    <row r="36" spans="1:22" x14ac:dyDescent="0.3">
      <c r="A36" s="179">
        <v>2520316</v>
      </c>
      <c r="B36" s="179" t="s">
        <v>216</v>
      </c>
      <c r="C36" s="179" t="s">
        <v>216</v>
      </c>
      <c r="D36" s="190" t="s">
        <v>121</v>
      </c>
      <c r="E36" s="195">
        <v>415900401</v>
      </c>
      <c r="F36" s="193">
        <v>510401</v>
      </c>
      <c r="G36" s="193" t="s">
        <v>181</v>
      </c>
      <c r="H36" s="194">
        <v>0</v>
      </c>
      <c r="I36" s="194">
        <v>0</v>
      </c>
      <c r="J36" s="194"/>
      <c r="K36" s="194">
        <f t="shared" si="16"/>
        <v>0</v>
      </c>
      <c r="L36" s="194">
        <v>0</v>
      </c>
      <c r="M36" s="194"/>
      <c r="N36" s="194">
        <f t="shared" si="17"/>
        <v>0</v>
      </c>
      <c r="O36" s="194">
        <v>0</v>
      </c>
      <c r="P36" s="194"/>
      <c r="Q36" s="194">
        <f t="shared" si="18"/>
        <v>0</v>
      </c>
      <c r="R36" s="194">
        <v>0</v>
      </c>
      <c r="S36" s="194"/>
      <c r="T36" s="194">
        <f t="shared" si="19"/>
        <v>0</v>
      </c>
    </row>
    <row r="37" spans="1:22" x14ac:dyDescent="0.3">
      <c r="A37" s="179"/>
      <c r="B37" s="186"/>
      <c r="C37" s="186"/>
      <c r="D37" s="186"/>
      <c r="E37" s="187" t="s">
        <v>218</v>
      </c>
      <c r="F37" s="188"/>
      <c r="G37" s="188" t="s">
        <v>221</v>
      </c>
      <c r="H37" s="189">
        <v>0</v>
      </c>
      <c r="I37" s="189">
        <f>SUM(I38:I39)</f>
        <v>362271.72</v>
      </c>
      <c r="J37" s="189">
        <f>SUM(J38:J39)</f>
        <v>0</v>
      </c>
      <c r="K37" s="189">
        <f t="shared" si="16"/>
        <v>362271.72</v>
      </c>
      <c r="L37" s="189">
        <f>SUM(L38:L39)</f>
        <v>0</v>
      </c>
      <c r="M37" s="189">
        <f>SUM(M38:M39)</f>
        <v>0</v>
      </c>
      <c r="N37" s="189">
        <f t="shared" si="17"/>
        <v>362271.72</v>
      </c>
      <c r="O37" s="189">
        <f>SUM(O38:O39)</f>
        <v>0</v>
      </c>
      <c r="P37" s="189">
        <f>SUM(P38:P39)</f>
        <v>0</v>
      </c>
      <c r="Q37" s="189">
        <f t="shared" si="18"/>
        <v>362271.72</v>
      </c>
      <c r="R37" s="189">
        <f>SUM(R38:R39)</f>
        <v>0</v>
      </c>
      <c r="S37" s="189">
        <f>SUM(S38:S39)</f>
        <v>0</v>
      </c>
      <c r="T37" s="189">
        <f t="shared" si="19"/>
        <v>362271.72</v>
      </c>
      <c r="U37" s="161" t="s">
        <v>126</v>
      </c>
    </row>
    <row r="38" spans="1:22" x14ac:dyDescent="0.3">
      <c r="A38" s="179">
        <v>2520316</v>
      </c>
      <c r="B38" s="179" t="s">
        <v>218</v>
      </c>
      <c r="C38" s="179" t="s">
        <v>218</v>
      </c>
      <c r="D38" s="190" t="s">
        <v>121</v>
      </c>
      <c r="E38" s="191">
        <v>322000501</v>
      </c>
      <c r="F38" s="192" t="s">
        <v>182</v>
      </c>
      <c r="G38" s="193" t="s">
        <v>277</v>
      </c>
      <c r="H38" s="194">
        <v>0</v>
      </c>
      <c r="I38" s="200">
        <v>362271.72</v>
      </c>
      <c r="J38" s="194">
        <v>0</v>
      </c>
      <c r="K38" s="194">
        <f t="shared" si="16"/>
        <v>362271.72</v>
      </c>
      <c r="L38" s="200">
        <v>0</v>
      </c>
      <c r="M38" s="194">
        <v>0</v>
      </c>
      <c r="N38" s="194">
        <f t="shared" si="17"/>
        <v>362271.72</v>
      </c>
      <c r="O38" s="200">
        <v>0</v>
      </c>
      <c r="P38" s="194">
        <v>0</v>
      </c>
      <c r="Q38" s="194">
        <f t="shared" si="18"/>
        <v>362271.72</v>
      </c>
      <c r="R38" s="200">
        <v>0</v>
      </c>
      <c r="S38" s="194">
        <v>0</v>
      </c>
      <c r="T38" s="194">
        <f t="shared" si="19"/>
        <v>362271.72</v>
      </c>
      <c r="U38" s="161" t="s">
        <v>126</v>
      </c>
    </row>
    <row r="39" spans="1:22" x14ac:dyDescent="0.3">
      <c r="A39" s="179">
        <v>2520316</v>
      </c>
      <c r="B39" s="179" t="s">
        <v>218</v>
      </c>
      <c r="C39" s="179" t="s">
        <v>218</v>
      </c>
      <c r="D39" s="190" t="s">
        <v>121</v>
      </c>
      <c r="E39" s="195">
        <v>415900401</v>
      </c>
      <c r="F39" s="193">
        <v>510401</v>
      </c>
      <c r="G39" s="193" t="s">
        <v>181</v>
      </c>
      <c r="H39" s="194">
        <v>0</v>
      </c>
      <c r="I39" s="194">
        <v>0</v>
      </c>
      <c r="J39" s="194"/>
      <c r="K39" s="194">
        <f t="shared" si="16"/>
        <v>0</v>
      </c>
      <c r="L39" s="194">
        <v>0</v>
      </c>
      <c r="M39" s="194"/>
      <c r="N39" s="194">
        <f t="shared" si="17"/>
        <v>0</v>
      </c>
      <c r="O39" s="194">
        <v>0</v>
      </c>
      <c r="P39" s="194"/>
      <c r="Q39" s="194">
        <f t="shared" si="18"/>
        <v>0</v>
      </c>
      <c r="R39" s="194">
        <v>0</v>
      </c>
      <c r="S39" s="194"/>
      <c r="T39" s="194">
        <f t="shared" si="19"/>
        <v>0</v>
      </c>
    </row>
    <row r="40" spans="1:22" x14ac:dyDescent="0.3">
      <c r="A40" s="186"/>
      <c r="B40" s="186"/>
      <c r="C40" s="186"/>
      <c r="D40" s="186"/>
      <c r="E40" s="187" t="s">
        <v>224</v>
      </c>
      <c r="F40" s="188"/>
      <c r="G40" s="188" t="s">
        <v>226</v>
      </c>
      <c r="H40" s="189">
        <v>0</v>
      </c>
      <c r="I40" s="189">
        <f>SUM(I41:I43)</f>
        <v>2694475.41</v>
      </c>
      <c r="J40" s="189">
        <f>SUM(J41:J43)</f>
        <v>0</v>
      </c>
      <c r="K40" s="189">
        <f t="shared" si="16"/>
        <v>2694475.41</v>
      </c>
      <c r="L40" s="189">
        <f>SUM(L41:L43)</f>
        <v>0</v>
      </c>
      <c r="M40" s="189">
        <f>SUM(M41:M43)</f>
        <v>0</v>
      </c>
      <c r="N40" s="189">
        <f t="shared" si="17"/>
        <v>2694475.41</v>
      </c>
      <c r="O40" s="189">
        <f>SUM(O41:O43)</f>
        <v>0</v>
      </c>
      <c r="P40" s="189">
        <f>SUM(P41:P43)</f>
        <v>0</v>
      </c>
      <c r="Q40" s="189">
        <f t="shared" si="18"/>
        <v>2694475.41</v>
      </c>
      <c r="R40" s="189">
        <f>SUM(R41:R43)</f>
        <v>0</v>
      </c>
      <c r="S40" s="189">
        <f>SUM(S41:S43)</f>
        <v>0</v>
      </c>
      <c r="T40" s="189">
        <f t="shared" si="19"/>
        <v>2694475.41</v>
      </c>
      <c r="U40" s="161" t="s">
        <v>126</v>
      </c>
    </row>
    <row r="41" spans="1:22" x14ac:dyDescent="0.3">
      <c r="A41" s="179">
        <v>2610716</v>
      </c>
      <c r="B41" s="179" t="s">
        <v>224</v>
      </c>
      <c r="C41" s="179" t="s">
        <v>224</v>
      </c>
      <c r="D41" s="190" t="s">
        <v>121</v>
      </c>
      <c r="E41" s="191">
        <v>322000401</v>
      </c>
      <c r="F41" s="192" t="s">
        <v>180</v>
      </c>
      <c r="G41" s="193" t="s">
        <v>276</v>
      </c>
      <c r="H41" s="194">
        <v>0</v>
      </c>
      <c r="I41" s="194">
        <v>1244810.75</v>
      </c>
      <c r="J41" s="194">
        <v>0</v>
      </c>
      <c r="K41" s="194">
        <f t="shared" si="16"/>
        <v>1244810.75</v>
      </c>
      <c r="L41" s="194">
        <v>0</v>
      </c>
      <c r="M41" s="194">
        <v>0</v>
      </c>
      <c r="N41" s="194">
        <f t="shared" si="17"/>
        <v>1244810.75</v>
      </c>
      <c r="O41" s="194">
        <v>0</v>
      </c>
      <c r="P41" s="194">
        <v>0</v>
      </c>
      <c r="Q41" s="194">
        <f t="shared" si="18"/>
        <v>1244810.75</v>
      </c>
      <c r="R41" s="194">
        <v>0</v>
      </c>
      <c r="S41" s="194">
        <v>0</v>
      </c>
      <c r="T41" s="194">
        <f t="shared" si="19"/>
        <v>1244810.75</v>
      </c>
      <c r="U41" s="161" t="s">
        <v>126</v>
      </c>
    </row>
    <row r="42" spans="1:22" x14ac:dyDescent="0.3">
      <c r="A42" s="179">
        <v>2610716</v>
      </c>
      <c r="B42" s="179" t="s">
        <v>224</v>
      </c>
      <c r="C42" s="179" t="s">
        <v>224</v>
      </c>
      <c r="D42" s="190" t="s">
        <v>121</v>
      </c>
      <c r="E42" s="195">
        <v>421300101</v>
      </c>
      <c r="F42" s="193">
        <v>830101</v>
      </c>
      <c r="G42" s="193" t="s">
        <v>114</v>
      </c>
      <c r="H42" s="194">
        <v>0</v>
      </c>
      <c r="I42" s="194">
        <v>1449664.66</v>
      </c>
      <c r="J42" s="194">
        <v>0</v>
      </c>
      <c r="K42" s="194">
        <f t="shared" ref="K42" si="20">+H42+I42-J42</f>
        <v>1449664.66</v>
      </c>
      <c r="L42" s="194">
        <v>0</v>
      </c>
      <c r="M42" s="194">
        <v>0</v>
      </c>
      <c r="N42" s="194">
        <f t="shared" si="17"/>
        <v>1449664.66</v>
      </c>
      <c r="O42" s="194">
        <v>0</v>
      </c>
      <c r="P42" s="194">
        <v>0</v>
      </c>
      <c r="Q42" s="194">
        <f t="shared" si="18"/>
        <v>1449664.66</v>
      </c>
      <c r="R42" s="194">
        <v>0</v>
      </c>
      <c r="S42" s="194">
        <v>0</v>
      </c>
      <c r="T42" s="194">
        <f t="shared" si="19"/>
        <v>1449664.66</v>
      </c>
      <c r="U42" s="161" t="s">
        <v>126</v>
      </c>
    </row>
    <row r="43" spans="1:22" x14ac:dyDescent="0.3">
      <c r="A43" s="179">
        <v>2610716</v>
      </c>
      <c r="B43" s="179" t="s">
        <v>224</v>
      </c>
      <c r="C43" s="179" t="s">
        <v>224</v>
      </c>
      <c r="D43" s="190" t="s">
        <v>121</v>
      </c>
      <c r="E43" s="195">
        <v>415900401</v>
      </c>
      <c r="F43" s="193">
        <v>510401</v>
      </c>
      <c r="G43" s="193" t="s">
        <v>181</v>
      </c>
      <c r="H43" s="194">
        <v>0</v>
      </c>
      <c r="I43" s="194">
        <v>0</v>
      </c>
      <c r="J43" s="194"/>
      <c r="K43" s="194">
        <f t="shared" si="16"/>
        <v>0</v>
      </c>
      <c r="L43" s="194">
        <v>0</v>
      </c>
      <c r="M43" s="194"/>
      <c r="N43" s="194">
        <f t="shared" si="17"/>
        <v>0</v>
      </c>
      <c r="O43" s="194">
        <v>0</v>
      </c>
      <c r="P43" s="194"/>
      <c r="Q43" s="194">
        <f t="shared" si="18"/>
        <v>0</v>
      </c>
      <c r="R43" s="194">
        <v>0</v>
      </c>
      <c r="S43" s="194"/>
      <c r="T43" s="194">
        <f t="shared" si="19"/>
        <v>0</v>
      </c>
    </row>
    <row r="44" spans="1:22" x14ac:dyDescent="0.3">
      <c r="A44" s="186"/>
      <c r="B44" s="186"/>
      <c r="C44" s="186"/>
      <c r="D44" s="186"/>
      <c r="E44" s="187" t="s">
        <v>225</v>
      </c>
      <c r="F44" s="188"/>
      <c r="G44" s="188" t="s">
        <v>227</v>
      </c>
      <c r="H44" s="189">
        <v>0</v>
      </c>
      <c r="I44" s="189">
        <f>SUM(I45:I47)</f>
        <v>1164894.46</v>
      </c>
      <c r="J44" s="189">
        <f>SUM(J45:J47)</f>
        <v>0</v>
      </c>
      <c r="K44" s="189">
        <f t="shared" si="16"/>
        <v>1164894.46</v>
      </c>
      <c r="L44" s="189">
        <f>SUM(L45:L47)</f>
        <v>0</v>
      </c>
      <c r="M44" s="189">
        <f>SUM(M45:M47)</f>
        <v>0</v>
      </c>
      <c r="N44" s="189">
        <f t="shared" si="17"/>
        <v>1164894.46</v>
      </c>
      <c r="O44" s="189">
        <f>SUM(O45:O47)</f>
        <v>0</v>
      </c>
      <c r="P44" s="189">
        <f>SUM(P45:P47)</f>
        <v>0</v>
      </c>
      <c r="Q44" s="189">
        <f t="shared" si="18"/>
        <v>1164894.46</v>
      </c>
      <c r="R44" s="189">
        <f>SUM(R45:R47)</f>
        <v>0</v>
      </c>
      <c r="S44" s="189">
        <f>SUM(S45:S47)</f>
        <v>0</v>
      </c>
      <c r="T44" s="189">
        <f t="shared" si="19"/>
        <v>1164894.46</v>
      </c>
      <c r="U44" s="161" t="s">
        <v>126</v>
      </c>
    </row>
    <row r="45" spans="1:22" x14ac:dyDescent="0.3">
      <c r="A45" s="179">
        <v>2610716</v>
      </c>
      <c r="B45" s="179" t="s">
        <v>225</v>
      </c>
      <c r="C45" s="179" t="s">
        <v>225</v>
      </c>
      <c r="D45" s="190" t="s">
        <v>121</v>
      </c>
      <c r="E45" s="191">
        <v>322000401</v>
      </c>
      <c r="F45" s="192" t="s">
        <v>180</v>
      </c>
      <c r="G45" s="193" t="s">
        <v>276</v>
      </c>
      <c r="H45" s="194">
        <v>0</v>
      </c>
      <c r="I45" s="194">
        <v>555727.89</v>
      </c>
      <c r="J45" s="194">
        <v>0</v>
      </c>
      <c r="K45" s="194">
        <f t="shared" si="16"/>
        <v>555727.89</v>
      </c>
      <c r="L45" s="194">
        <v>0</v>
      </c>
      <c r="M45" s="194">
        <v>0</v>
      </c>
      <c r="N45" s="194">
        <f t="shared" si="17"/>
        <v>555727.89</v>
      </c>
      <c r="O45" s="194">
        <v>0</v>
      </c>
      <c r="P45" s="194">
        <v>0</v>
      </c>
      <c r="Q45" s="194">
        <f t="shared" si="18"/>
        <v>555727.89</v>
      </c>
      <c r="R45" s="194">
        <v>0</v>
      </c>
      <c r="S45" s="194">
        <v>0</v>
      </c>
      <c r="T45" s="194">
        <f t="shared" si="19"/>
        <v>555727.89</v>
      </c>
      <c r="U45" s="161" t="s">
        <v>126</v>
      </c>
    </row>
    <row r="46" spans="1:22" x14ac:dyDescent="0.3">
      <c r="A46" s="179">
        <v>2610716</v>
      </c>
      <c r="B46" s="179" t="s">
        <v>225</v>
      </c>
      <c r="C46" s="179" t="s">
        <v>225</v>
      </c>
      <c r="D46" s="190" t="s">
        <v>121</v>
      </c>
      <c r="E46" s="195">
        <v>421300101</v>
      </c>
      <c r="F46" s="193">
        <v>830101</v>
      </c>
      <c r="G46" s="193" t="s">
        <v>114</v>
      </c>
      <c r="H46" s="194">
        <v>0</v>
      </c>
      <c r="I46" s="194">
        <v>609166.56999999995</v>
      </c>
      <c r="J46" s="194">
        <v>0</v>
      </c>
      <c r="K46" s="194">
        <f t="shared" ref="K46" si="21">+H46+I46-J46</f>
        <v>609166.56999999995</v>
      </c>
      <c r="L46" s="194">
        <v>0</v>
      </c>
      <c r="M46" s="194">
        <v>0</v>
      </c>
      <c r="N46" s="194">
        <f t="shared" si="17"/>
        <v>609166.56999999995</v>
      </c>
      <c r="O46" s="194">
        <v>0</v>
      </c>
      <c r="P46" s="194">
        <v>0</v>
      </c>
      <c r="Q46" s="194">
        <f t="shared" si="18"/>
        <v>609166.56999999995</v>
      </c>
      <c r="R46" s="194">
        <v>0</v>
      </c>
      <c r="S46" s="194">
        <v>0</v>
      </c>
      <c r="T46" s="194">
        <f t="shared" si="19"/>
        <v>609166.56999999995</v>
      </c>
      <c r="U46" s="161" t="s">
        <v>126</v>
      </c>
    </row>
    <row r="47" spans="1:22" x14ac:dyDescent="0.3">
      <c r="A47" s="179">
        <v>2610716</v>
      </c>
      <c r="B47" s="179" t="s">
        <v>225</v>
      </c>
      <c r="C47" s="179" t="s">
        <v>225</v>
      </c>
      <c r="D47" s="190" t="s">
        <v>121</v>
      </c>
      <c r="E47" s="195">
        <v>415900401</v>
      </c>
      <c r="F47" s="193">
        <v>510401</v>
      </c>
      <c r="G47" s="193" t="s">
        <v>181</v>
      </c>
      <c r="H47" s="194">
        <v>0</v>
      </c>
      <c r="I47" s="194">
        <v>0</v>
      </c>
      <c r="J47" s="194"/>
      <c r="K47" s="194">
        <f t="shared" si="16"/>
        <v>0</v>
      </c>
      <c r="L47" s="194">
        <v>0</v>
      </c>
      <c r="M47" s="194"/>
      <c r="N47" s="194">
        <f t="shared" si="17"/>
        <v>0</v>
      </c>
      <c r="O47" s="194">
        <v>0</v>
      </c>
      <c r="P47" s="194"/>
      <c r="Q47" s="194">
        <f t="shared" si="18"/>
        <v>0</v>
      </c>
      <c r="R47" s="194">
        <v>0</v>
      </c>
      <c r="S47" s="194"/>
      <c r="T47" s="194">
        <f t="shared" si="19"/>
        <v>0</v>
      </c>
    </row>
    <row r="48" spans="1:22" x14ac:dyDescent="0.3">
      <c r="A48" s="186"/>
      <c r="B48" s="186"/>
      <c r="C48" s="186"/>
      <c r="D48" s="186"/>
      <c r="E48" s="187" t="s">
        <v>229</v>
      </c>
      <c r="F48" s="188"/>
      <c r="G48" s="188" t="s">
        <v>234</v>
      </c>
      <c r="H48" s="189">
        <v>0</v>
      </c>
      <c r="I48" s="189">
        <f>SUM(I49:I51)</f>
        <v>600010.53</v>
      </c>
      <c r="J48" s="189">
        <f>SUM(J49:J51)</f>
        <v>0</v>
      </c>
      <c r="K48" s="189">
        <f t="shared" si="16"/>
        <v>600010.53</v>
      </c>
      <c r="L48" s="189">
        <f>SUM(L49:L51)</f>
        <v>0</v>
      </c>
      <c r="M48" s="189">
        <f>SUM(M49:M51)</f>
        <v>0</v>
      </c>
      <c r="N48" s="189">
        <f t="shared" si="17"/>
        <v>600010.53</v>
      </c>
      <c r="O48" s="189">
        <f>SUM(O49:O51)</f>
        <v>0</v>
      </c>
      <c r="P48" s="189">
        <f>SUM(P49:P51)</f>
        <v>0</v>
      </c>
      <c r="Q48" s="189">
        <f t="shared" si="18"/>
        <v>600010.53</v>
      </c>
      <c r="R48" s="189">
        <f>SUM(R49:R51)</f>
        <v>0</v>
      </c>
      <c r="S48" s="189">
        <f>SUM(S49:S51)</f>
        <v>0</v>
      </c>
      <c r="T48" s="189">
        <f t="shared" si="19"/>
        <v>600010.53</v>
      </c>
      <c r="U48" s="161" t="s">
        <v>126</v>
      </c>
    </row>
    <row r="49" spans="1:25" x14ac:dyDescent="0.3">
      <c r="A49" s="179">
        <v>2520316</v>
      </c>
      <c r="B49" s="179" t="s">
        <v>229</v>
      </c>
      <c r="C49" s="179" t="s">
        <v>229</v>
      </c>
      <c r="D49" s="190" t="s">
        <v>121</v>
      </c>
      <c r="E49" s="191">
        <v>322000501</v>
      </c>
      <c r="F49" s="192" t="s">
        <v>182</v>
      </c>
      <c r="G49" s="193" t="s">
        <v>277</v>
      </c>
      <c r="H49" s="194">
        <v>0</v>
      </c>
      <c r="I49" s="194">
        <v>480010.53</v>
      </c>
      <c r="J49" s="194">
        <v>0</v>
      </c>
      <c r="K49" s="194">
        <f t="shared" si="16"/>
        <v>480010.53</v>
      </c>
      <c r="L49" s="194">
        <v>0</v>
      </c>
      <c r="M49" s="194">
        <v>0</v>
      </c>
      <c r="N49" s="194">
        <f t="shared" si="17"/>
        <v>480010.53</v>
      </c>
      <c r="O49" s="194">
        <v>0</v>
      </c>
      <c r="P49" s="194">
        <v>0</v>
      </c>
      <c r="Q49" s="194">
        <f t="shared" si="18"/>
        <v>480010.53</v>
      </c>
      <c r="R49" s="194">
        <v>0</v>
      </c>
      <c r="S49" s="194">
        <v>0</v>
      </c>
      <c r="T49" s="194">
        <f t="shared" si="19"/>
        <v>480010.53</v>
      </c>
      <c r="U49" s="161" t="s">
        <v>126</v>
      </c>
    </row>
    <row r="50" spans="1:25" x14ac:dyDescent="0.3">
      <c r="A50" s="199">
        <v>1700916</v>
      </c>
      <c r="B50" s="179" t="s">
        <v>229</v>
      </c>
      <c r="C50" s="179" t="s">
        <v>229</v>
      </c>
      <c r="D50" s="190" t="s">
        <v>121</v>
      </c>
      <c r="E50" s="195">
        <v>421300104</v>
      </c>
      <c r="F50" s="193">
        <v>830104</v>
      </c>
      <c r="G50" s="193" t="s">
        <v>228</v>
      </c>
      <c r="H50" s="194"/>
      <c r="I50" s="201">
        <v>120000</v>
      </c>
      <c r="J50" s="194"/>
      <c r="K50" s="194">
        <f t="shared" si="16"/>
        <v>120000</v>
      </c>
      <c r="L50" s="201">
        <v>0</v>
      </c>
      <c r="M50" s="194"/>
      <c r="N50" s="194">
        <f t="shared" si="17"/>
        <v>120000</v>
      </c>
      <c r="O50" s="201">
        <v>0</v>
      </c>
      <c r="P50" s="194"/>
      <c r="Q50" s="194">
        <f t="shared" si="18"/>
        <v>120000</v>
      </c>
      <c r="R50" s="201">
        <v>0</v>
      </c>
      <c r="S50" s="194"/>
      <c r="T50" s="194">
        <f t="shared" si="19"/>
        <v>120000</v>
      </c>
      <c r="U50" s="161" t="s">
        <v>126</v>
      </c>
    </row>
    <row r="51" spans="1:25" x14ac:dyDescent="0.3">
      <c r="A51" s="179">
        <v>2520316</v>
      </c>
      <c r="B51" s="179" t="s">
        <v>229</v>
      </c>
      <c r="C51" s="179" t="s">
        <v>229</v>
      </c>
      <c r="D51" s="190" t="s">
        <v>121</v>
      </c>
      <c r="E51" s="195">
        <v>415900401</v>
      </c>
      <c r="F51" s="193">
        <v>510401</v>
      </c>
      <c r="G51" s="193" t="s">
        <v>181</v>
      </c>
      <c r="H51" s="194">
        <v>0</v>
      </c>
      <c r="I51" s="194">
        <v>0</v>
      </c>
      <c r="J51" s="194"/>
      <c r="K51" s="194">
        <f t="shared" ref="K51:K75" si="22">+H51+I51-J51</f>
        <v>0</v>
      </c>
      <c r="L51" s="194">
        <v>0</v>
      </c>
      <c r="M51" s="194"/>
      <c r="N51" s="194">
        <f t="shared" si="17"/>
        <v>0</v>
      </c>
      <c r="O51" s="194">
        <v>0</v>
      </c>
      <c r="P51" s="194"/>
      <c r="Q51" s="194">
        <f t="shared" si="18"/>
        <v>0</v>
      </c>
      <c r="R51" s="194">
        <v>0</v>
      </c>
      <c r="S51" s="194"/>
      <c r="T51" s="194">
        <f t="shared" si="19"/>
        <v>0</v>
      </c>
    </row>
    <row r="52" spans="1:25" x14ac:dyDescent="0.3">
      <c r="A52" s="186"/>
      <c r="B52" s="186"/>
      <c r="C52" s="186"/>
      <c r="D52" s="186"/>
      <c r="E52" s="187" t="s">
        <v>230</v>
      </c>
      <c r="F52" s="188"/>
      <c r="G52" s="188" t="s">
        <v>233</v>
      </c>
      <c r="H52" s="189">
        <v>0</v>
      </c>
      <c r="I52" s="189">
        <f>SUM(I53:I55)</f>
        <v>11153091.15</v>
      </c>
      <c r="J52" s="189">
        <f>SUM(J53:J55)</f>
        <v>0</v>
      </c>
      <c r="K52" s="189">
        <f t="shared" si="22"/>
        <v>11153091.15</v>
      </c>
      <c r="L52" s="189">
        <f>SUM(L53:L55)</f>
        <v>0</v>
      </c>
      <c r="M52" s="189">
        <f>SUM(M53:M55)</f>
        <v>0</v>
      </c>
      <c r="N52" s="189">
        <f t="shared" si="17"/>
        <v>11153091.15</v>
      </c>
      <c r="O52" s="189">
        <f>SUM(O53:O55)</f>
        <v>0</v>
      </c>
      <c r="P52" s="189">
        <f>SUM(P53:P55)</f>
        <v>0</v>
      </c>
      <c r="Q52" s="189">
        <f t="shared" si="18"/>
        <v>11153091.15</v>
      </c>
      <c r="R52" s="189">
        <f>SUM(R53:R55)</f>
        <v>0</v>
      </c>
      <c r="S52" s="189">
        <f>SUM(S53:S55)</f>
        <v>0</v>
      </c>
      <c r="T52" s="189">
        <f t="shared" si="19"/>
        <v>11153091.15</v>
      </c>
      <c r="U52" s="161" t="s">
        <v>126</v>
      </c>
    </row>
    <row r="53" spans="1:25" x14ac:dyDescent="0.3">
      <c r="A53" s="179">
        <v>2520316</v>
      </c>
      <c r="B53" s="179" t="s">
        <v>230</v>
      </c>
      <c r="C53" s="179" t="s">
        <v>230</v>
      </c>
      <c r="D53" s="190" t="s">
        <v>121</v>
      </c>
      <c r="E53" s="191">
        <v>322000501</v>
      </c>
      <c r="F53" s="192" t="s">
        <v>182</v>
      </c>
      <c r="G53" s="193" t="s">
        <v>277</v>
      </c>
      <c r="H53" s="194">
        <v>0</v>
      </c>
      <c r="I53" s="202">
        <v>2761491.15</v>
      </c>
      <c r="J53" s="194">
        <v>0</v>
      </c>
      <c r="K53" s="194">
        <f t="shared" si="22"/>
        <v>2761491.15</v>
      </c>
      <c r="L53" s="202">
        <v>0</v>
      </c>
      <c r="M53" s="194">
        <v>0</v>
      </c>
      <c r="N53" s="194">
        <f t="shared" si="17"/>
        <v>2761491.15</v>
      </c>
      <c r="O53" s="202">
        <v>0</v>
      </c>
      <c r="P53" s="194">
        <v>0</v>
      </c>
      <c r="Q53" s="194">
        <f t="shared" si="18"/>
        <v>2761491.15</v>
      </c>
      <c r="R53" s="202">
        <v>0</v>
      </c>
      <c r="S53" s="194">
        <v>0</v>
      </c>
      <c r="T53" s="194">
        <f t="shared" si="19"/>
        <v>2761491.15</v>
      </c>
      <c r="U53" s="161" t="s">
        <v>126</v>
      </c>
    </row>
    <row r="54" spans="1:25" x14ac:dyDescent="0.3">
      <c r="A54" s="179">
        <v>2520316</v>
      </c>
      <c r="B54" s="179" t="s">
        <v>230</v>
      </c>
      <c r="C54" s="179" t="s">
        <v>230</v>
      </c>
      <c r="D54" s="190" t="s">
        <v>121</v>
      </c>
      <c r="E54" s="195">
        <v>421300102</v>
      </c>
      <c r="F54" s="193">
        <v>830102</v>
      </c>
      <c r="G54" s="193" t="s">
        <v>187</v>
      </c>
      <c r="H54" s="194">
        <v>0</v>
      </c>
      <c r="I54" s="200">
        <v>8391600</v>
      </c>
      <c r="J54" s="194">
        <v>0</v>
      </c>
      <c r="K54" s="194">
        <f t="shared" ref="K54" si="23">+H54+I54-J54</f>
        <v>8391600</v>
      </c>
      <c r="L54" s="200">
        <v>0</v>
      </c>
      <c r="M54" s="194">
        <v>0</v>
      </c>
      <c r="N54" s="194">
        <f t="shared" si="17"/>
        <v>8391600</v>
      </c>
      <c r="O54" s="200">
        <v>0</v>
      </c>
      <c r="P54" s="194">
        <v>0</v>
      </c>
      <c r="Q54" s="194">
        <f t="shared" si="18"/>
        <v>8391600</v>
      </c>
      <c r="R54" s="200">
        <v>0</v>
      </c>
      <c r="S54" s="194">
        <v>0</v>
      </c>
      <c r="T54" s="194">
        <f t="shared" si="19"/>
        <v>8391600</v>
      </c>
      <c r="U54" s="161" t="s">
        <v>126</v>
      </c>
    </row>
    <row r="55" spans="1:25" x14ac:dyDescent="0.3">
      <c r="A55" s="179">
        <v>2520316</v>
      </c>
      <c r="B55" s="179" t="s">
        <v>230</v>
      </c>
      <c r="C55" s="179" t="s">
        <v>230</v>
      </c>
      <c r="D55" s="190" t="s">
        <v>121</v>
      </c>
      <c r="E55" s="195">
        <v>415900401</v>
      </c>
      <c r="F55" s="193">
        <v>510401</v>
      </c>
      <c r="G55" s="193" t="s">
        <v>181</v>
      </c>
      <c r="H55" s="194">
        <v>0</v>
      </c>
      <c r="I55" s="194">
        <v>0</v>
      </c>
      <c r="J55" s="194"/>
      <c r="K55" s="194">
        <f t="shared" si="22"/>
        <v>0</v>
      </c>
      <c r="L55" s="194">
        <v>0</v>
      </c>
      <c r="M55" s="194"/>
      <c r="N55" s="194">
        <f t="shared" si="17"/>
        <v>0</v>
      </c>
      <c r="O55" s="194">
        <v>0</v>
      </c>
      <c r="P55" s="194"/>
      <c r="Q55" s="194">
        <f t="shared" si="18"/>
        <v>0</v>
      </c>
      <c r="R55" s="194">
        <v>0</v>
      </c>
      <c r="S55" s="194"/>
      <c r="T55" s="194">
        <f t="shared" si="19"/>
        <v>0</v>
      </c>
    </row>
    <row r="56" spans="1:25" x14ac:dyDescent="0.3">
      <c r="A56" s="186"/>
      <c r="B56" s="186"/>
      <c r="C56" s="186"/>
      <c r="D56" s="186"/>
      <c r="E56" s="187" t="s">
        <v>231</v>
      </c>
      <c r="F56" s="188"/>
      <c r="G56" s="188" t="s">
        <v>232</v>
      </c>
      <c r="H56" s="189">
        <v>0</v>
      </c>
      <c r="I56" s="189">
        <f>SUM(I57:I59)</f>
        <v>22174847.629999999</v>
      </c>
      <c r="J56" s="189">
        <f>SUM(J57:J59)</f>
        <v>0</v>
      </c>
      <c r="K56" s="189">
        <f t="shared" si="22"/>
        <v>22174847.629999999</v>
      </c>
      <c r="L56" s="189">
        <f>SUM(L57:L59)</f>
        <v>0</v>
      </c>
      <c r="M56" s="189">
        <f>SUM(M57:M59)</f>
        <v>0</v>
      </c>
      <c r="N56" s="189">
        <f t="shared" si="17"/>
        <v>22174847.629999999</v>
      </c>
      <c r="O56" s="189">
        <f>SUM(O57:O59)</f>
        <v>0</v>
      </c>
      <c r="P56" s="189">
        <f>SUM(P57:P59)</f>
        <v>0</v>
      </c>
      <c r="Q56" s="189">
        <f t="shared" si="18"/>
        <v>22174847.629999999</v>
      </c>
      <c r="R56" s="189">
        <f>SUM(R57:R59)</f>
        <v>0</v>
      </c>
      <c r="S56" s="189">
        <f>SUM(S57:S59)</f>
        <v>0</v>
      </c>
      <c r="T56" s="189">
        <f t="shared" si="19"/>
        <v>22174847.629999999</v>
      </c>
      <c r="U56" s="161" t="s">
        <v>126</v>
      </c>
    </row>
    <row r="57" spans="1:25" x14ac:dyDescent="0.3">
      <c r="A57" s="179">
        <v>2520316</v>
      </c>
      <c r="B57" s="179" t="s">
        <v>231</v>
      </c>
      <c r="C57" s="179" t="s">
        <v>231</v>
      </c>
      <c r="D57" s="190" t="s">
        <v>121</v>
      </c>
      <c r="E57" s="191">
        <v>322000501</v>
      </c>
      <c r="F57" s="192" t="s">
        <v>182</v>
      </c>
      <c r="G57" s="193" t="s">
        <v>277</v>
      </c>
      <c r="H57" s="194">
        <v>0</v>
      </c>
      <c r="I57" s="202">
        <v>14646703.01</v>
      </c>
      <c r="J57" s="194">
        <v>0</v>
      </c>
      <c r="K57" s="194">
        <f t="shared" si="22"/>
        <v>14646703.01</v>
      </c>
      <c r="L57" s="202">
        <v>0</v>
      </c>
      <c r="M57" s="194">
        <v>0</v>
      </c>
      <c r="N57" s="194">
        <f t="shared" si="17"/>
        <v>14646703.01</v>
      </c>
      <c r="O57" s="202">
        <v>0</v>
      </c>
      <c r="P57" s="194">
        <v>0</v>
      </c>
      <c r="Q57" s="194">
        <f t="shared" si="18"/>
        <v>14646703.01</v>
      </c>
      <c r="R57" s="202">
        <v>0</v>
      </c>
      <c r="S57" s="194">
        <v>0</v>
      </c>
      <c r="T57" s="194">
        <f t="shared" si="19"/>
        <v>14646703.01</v>
      </c>
      <c r="U57" s="161" t="s">
        <v>126</v>
      </c>
    </row>
    <row r="58" spans="1:25" x14ac:dyDescent="0.3">
      <c r="A58" s="179">
        <v>2520316</v>
      </c>
      <c r="B58" s="179" t="s">
        <v>231</v>
      </c>
      <c r="C58" s="179" t="s">
        <v>231</v>
      </c>
      <c r="D58" s="190" t="s">
        <v>121</v>
      </c>
      <c r="E58" s="195">
        <v>421300102</v>
      </c>
      <c r="F58" s="193">
        <v>830102</v>
      </c>
      <c r="G58" s="193" t="s">
        <v>187</v>
      </c>
      <c r="H58" s="194">
        <v>0</v>
      </c>
      <c r="I58" s="200">
        <v>7528144.6200000001</v>
      </c>
      <c r="J58" s="194">
        <v>0</v>
      </c>
      <c r="K58" s="194">
        <f t="shared" ref="K58" si="24">+H58+I58-J58</f>
        <v>7528144.6200000001</v>
      </c>
      <c r="L58" s="200">
        <v>0</v>
      </c>
      <c r="M58" s="194">
        <v>0</v>
      </c>
      <c r="N58" s="194">
        <f t="shared" si="17"/>
        <v>7528144.6200000001</v>
      </c>
      <c r="O58" s="200">
        <v>0</v>
      </c>
      <c r="P58" s="194">
        <v>0</v>
      </c>
      <c r="Q58" s="194">
        <f t="shared" si="18"/>
        <v>7528144.6200000001</v>
      </c>
      <c r="R58" s="200">
        <v>0</v>
      </c>
      <c r="S58" s="194">
        <v>0</v>
      </c>
      <c r="T58" s="194">
        <f t="shared" si="19"/>
        <v>7528144.6200000001</v>
      </c>
      <c r="U58" s="161" t="s">
        <v>126</v>
      </c>
      <c r="Y58" s="198"/>
    </row>
    <row r="59" spans="1:25" x14ac:dyDescent="0.3">
      <c r="A59" s="179">
        <v>2520316</v>
      </c>
      <c r="B59" s="179" t="s">
        <v>231</v>
      </c>
      <c r="C59" s="179" t="s">
        <v>231</v>
      </c>
      <c r="D59" s="190" t="s">
        <v>121</v>
      </c>
      <c r="E59" s="195">
        <v>415900401</v>
      </c>
      <c r="F59" s="193">
        <v>510401</v>
      </c>
      <c r="G59" s="193" t="s">
        <v>181</v>
      </c>
      <c r="H59" s="194">
        <v>0</v>
      </c>
      <c r="I59" s="194">
        <v>0</v>
      </c>
      <c r="J59" s="194"/>
      <c r="K59" s="194">
        <f t="shared" si="22"/>
        <v>0</v>
      </c>
      <c r="L59" s="194">
        <v>0</v>
      </c>
      <c r="M59" s="194"/>
      <c r="N59" s="194">
        <f t="shared" si="17"/>
        <v>0</v>
      </c>
      <c r="O59" s="194">
        <v>0</v>
      </c>
      <c r="P59" s="194"/>
      <c r="Q59" s="194">
        <f t="shared" si="18"/>
        <v>0</v>
      </c>
      <c r="R59" s="194">
        <v>0</v>
      </c>
      <c r="S59" s="194"/>
      <c r="T59" s="194">
        <f t="shared" si="19"/>
        <v>0</v>
      </c>
      <c r="Y59" s="198"/>
    </row>
    <row r="60" spans="1:25" x14ac:dyDescent="0.3">
      <c r="A60" s="186"/>
      <c r="B60" s="186"/>
      <c r="C60" s="186"/>
      <c r="D60" s="186"/>
      <c r="E60" s="187" t="s">
        <v>260</v>
      </c>
      <c r="F60" s="188"/>
      <c r="G60" s="188" t="s">
        <v>261</v>
      </c>
      <c r="H60" s="189">
        <v>0</v>
      </c>
      <c r="I60" s="189">
        <f>SUM(I61:I62)</f>
        <v>10190748.41</v>
      </c>
      <c r="J60" s="189">
        <f>SUM(J61:J62)</f>
        <v>0</v>
      </c>
      <c r="K60" s="189">
        <f t="shared" si="22"/>
        <v>10190748.41</v>
      </c>
      <c r="L60" s="189">
        <f>SUM(L61:L62)</f>
        <v>0</v>
      </c>
      <c r="M60" s="189">
        <f>SUM(M61:M62)</f>
        <v>0</v>
      </c>
      <c r="N60" s="189">
        <f t="shared" si="17"/>
        <v>10190748.41</v>
      </c>
      <c r="O60" s="189">
        <f>SUM(O61:O62)</f>
        <v>0</v>
      </c>
      <c r="P60" s="189">
        <f>SUM(P61:P62)</f>
        <v>0</v>
      </c>
      <c r="Q60" s="189">
        <f t="shared" si="18"/>
        <v>10190748.41</v>
      </c>
      <c r="R60" s="189">
        <f>SUM(R61:R62)</f>
        <v>0</v>
      </c>
      <c r="S60" s="189">
        <f>SUM(S61:S62)</f>
        <v>0</v>
      </c>
      <c r="T60" s="189">
        <f t="shared" si="19"/>
        <v>10190748.41</v>
      </c>
      <c r="U60" s="161" t="s">
        <v>126</v>
      </c>
      <c r="Y60" s="198"/>
    </row>
    <row r="61" spans="1:25" x14ac:dyDescent="0.3">
      <c r="A61" s="179">
        <v>2520316</v>
      </c>
      <c r="B61" s="179" t="s">
        <v>260</v>
      </c>
      <c r="C61" s="179" t="s">
        <v>260</v>
      </c>
      <c r="D61" s="190" t="s">
        <v>121</v>
      </c>
      <c r="E61" s="191">
        <v>322000501</v>
      </c>
      <c r="F61" s="192" t="s">
        <v>182</v>
      </c>
      <c r="G61" s="193" t="s">
        <v>277</v>
      </c>
      <c r="H61" s="194">
        <v>0</v>
      </c>
      <c r="I61" s="200">
        <v>10190748.41</v>
      </c>
      <c r="J61" s="194">
        <v>0</v>
      </c>
      <c r="K61" s="194">
        <f t="shared" si="22"/>
        <v>10190748.41</v>
      </c>
      <c r="L61" s="200">
        <v>0</v>
      </c>
      <c r="M61" s="194">
        <v>0</v>
      </c>
      <c r="N61" s="194">
        <f t="shared" si="17"/>
        <v>10190748.41</v>
      </c>
      <c r="O61" s="200">
        <v>0</v>
      </c>
      <c r="P61" s="194">
        <v>0</v>
      </c>
      <c r="Q61" s="194">
        <f t="shared" si="18"/>
        <v>10190748.41</v>
      </c>
      <c r="R61" s="200">
        <v>0</v>
      </c>
      <c r="S61" s="194">
        <v>0</v>
      </c>
      <c r="T61" s="194">
        <f t="shared" si="19"/>
        <v>10190748.41</v>
      </c>
      <c r="U61" s="161" t="s">
        <v>126</v>
      </c>
      <c r="Y61" s="198"/>
    </row>
    <row r="62" spans="1:25" x14ac:dyDescent="0.3">
      <c r="A62" s="179">
        <v>2520316</v>
      </c>
      <c r="B62" s="179" t="s">
        <v>260</v>
      </c>
      <c r="C62" s="179" t="s">
        <v>260</v>
      </c>
      <c r="D62" s="190" t="s">
        <v>121</v>
      </c>
      <c r="E62" s="195">
        <v>415900401</v>
      </c>
      <c r="F62" s="193">
        <v>510401</v>
      </c>
      <c r="G62" s="193" t="s">
        <v>181</v>
      </c>
      <c r="H62" s="194">
        <v>0</v>
      </c>
      <c r="I62" s="194">
        <v>0</v>
      </c>
      <c r="J62" s="194"/>
      <c r="K62" s="194">
        <f t="shared" si="22"/>
        <v>0</v>
      </c>
      <c r="L62" s="194">
        <v>0</v>
      </c>
      <c r="M62" s="194"/>
      <c r="N62" s="194">
        <f t="shared" si="17"/>
        <v>0</v>
      </c>
      <c r="O62" s="194">
        <v>0</v>
      </c>
      <c r="P62" s="194"/>
      <c r="Q62" s="194">
        <f t="shared" si="18"/>
        <v>0</v>
      </c>
      <c r="R62" s="194">
        <v>0</v>
      </c>
      <c r="S62" s="194"/>
      <c r="T62" s="194">
        <f t="shared" si="19"/>
        <v>0</v>
      </c>
      <c r="Y62" s="198"/>
    </row>
    <row r="63" spans="1:25" x14ac:dyDescent="0.3">
      <c r="A63" s="186"/>
      <c r="B63" s="186"/>
      <c r="C63" s="186"/>
      <c r="D63" s="186"/>
      <c r="E63" s="187" t="s">
        <v>262</v>
      </c>
      <c r="F63" s="188"/>
      <c r="G63" s="188" t="s">
        <v>263</v>
      </c>
      <c r="H63" s="189">
        <v>0</v>
      </c>
      <c r="I63" s="189">
        <f>SUM(I64:I66)</f>
        <v>549183.57999999996</v>
      </c>
      <c r="J63" s="189">
        <f>SUM(J64:J66)</f>
        <v>0</v>
      </c>
      <c r="K63" s="189">
        <f t="shared" si="22"/>
        <v>549183.57999999996</v>
      </c>
      <c r="L63" s="189">
        <f>SUM(L64:L66)</f>
        <v>0</v>
      </c>
      <c r="M63" s="189">
        <f>SUM(M64:M66)</f>
        <v>0</v>
      </c>
      <c r="N63" s="189">
        <f t="shared" si="17"/>
        <v>549183.57999999996</v>
      </c>
      <c r="O63" s="189">
        <f>SUM(O64:O66)</f>
        <v>0</v>
      </c>
      <c r="P63" s="189">
        <f>SUM(P64:P66)</f>
        <v>0</v>
      </c>
      <c r="Q63" s="189">
        <f t="shared" si="18"/>
        <v>549183.57999999996</v>
      </c>
      <c r="R63" s="189">
        <f>SUM(R64:R66)</f>
        <v>0</v>
      </c>
      <c r="S63" s="189">
        <f>SUM(S64:S66)</f>
        <v>0</v>
      </c>
      <c r="T63" s="189">
        <f t="shared" si="19"/>
        <v>549183.57999999996</v>
      </c>
      <c r="U63" s="161" t="s">
        <v>126</v>
      </c>
      <c r="Y63" s="198"/>
    </row>
    <row r="64" spans="1:25" x14ac:dyDescent="0.3">
      <c r="A64" s="179">
        <v>2610716</v>
      </c>
      <c r="B64" s="179" t="s">
        <v>262</v>
      </c>
      <c r="C64" s="179" t="s">
        <v>262</v>
      </c>
      <c r="D64" s="190" t="s">
        <v>121</v>
      </c>
      <c r="E64" s="191">
        <v>322000401</v>
      </c>
      <c r="F64" s="192" t="s">
        <v>180</v>
      </c>
      <c r="G64" s="193" t="s">
        <v>276</v>
      </c>
      <c r="H64" s="194">
        <v>0</v>
      </c>
      <c r="I64" s="194">
        <v>452805.92</v>
      </c>
      <c r="J64" s="194">
        <v>0</v>
      </c>
      <c r="K64" s="194">
        <f t="shared" si="22"/>
        <v>452805.92</v>
      </c>
      <c r="L64" s="194">
        <v>0</v>
      </c>
      <c r="M64" s="194">
        <v>0</v>
      </c>
      <c r="N64" s="194">
        <f t="shared" si="17"/>
        <v>452805.92</v>
      </c>
      <c r="O64" s="194">
        <v>0</v>
      </c>
      <c r="P64" s="194">
        <v>0</v>
      </c>
      <c r="Q64" s="194">
        <f t="shared" si="18"/>
        <v>452805.92</v>
      </c>
      <c r="R64" s="194">
        <v>0</v>
      </c>
      <c r="S64" s="194">
        <v>0</v>
      </c>
      <c r="T64" s="194">
        <f t="shared" si="19"/>
        <v>452805.92</v>
      </c>
      <c r="U64" s="161" t="s">
        <v>126</v>
      </c>
      <c r="Y64" s="198"/>
    </row>
    <row r="65" spans="1:25" x14ac:dyDescent="0.3">
      <c r="A65" s="179">
        <v>2610716</v>
      </c>
      <c r="B65" s="179" t="s">
        <v>262</v>
      </c>
      <c r="C65" s="179" t="s">
        <v>262</v>
      </c>
      <c r="D65" s="190" t="s">
        <v>121</v>
      </c>
      <c r="E65" s="195">
        <v>421300101</v>
      </c>
      <c r="F65" s="193">
        <v>830101</v>
      </c>
      <c r="G65" s="193" t="s">
        <v>114</v>
      </c>
      <c r="H65" s="194">
        <v>0</v>
      </c>
      <c r="I65" s="194">
        <v>96377.66</v>
      </c>
      <c r="J65" s="194">
        <v>0</v>
      </c>
      <c r="K65" s="194">
        <f t="shared" ref="K65" si="25">+H65+I65-J65</f>
        <v>96377.66</v>
      </c>
      <c r="L65" s="194">
        <v>0</v>
      </c>
      <c r="M65" s="194">
        <v>0</v>
      </c>
      <c r="N65" s="194">
        <f t="shared" si="17"/>
        <v>96377.66</v>
      </c>
      <c r="O65" s="194">
        <v>0</v>
      </c>
      <c r="P65" s="194">
        <v>0</v>
      </c>
      <c r="Q65" s="194">
        <f t="shared" si="18"/>
        <v>96377.66</v>
      </c>
      <c r="R65" s="194">
        <v>0</v>
      </c>
      <c r="S65" s="194">
        <v>0</v>
      </c>
      <c r="T65" s="194">
        <f t="shared" si="19"/>
        <v>96377.66</v>
      </c>
      <c r="U65" s="161" t="s">
        <v>126</v>
      </c>
      <c r="Y65" s="198"/>
    </row>
    <row r="66" spans="1:25" x14ac:dyDescent="0.3">
      <c r="A66" s="179">
        <v>2610716</v>
      </c>
      <c r="B66" s="179" t="s">
        <v>262</v>
      </c>
      <c r="C66" s="179" t="s">
        <v>262</v>
      </c>
      <c r="D66" s="190" t="s">
        <v>121</v>
      </c>
      <c r="E66" s="195">
        <v>415900401</v>
      </c>
      <c r="F66" s="193">
        <v>510401</v>
      </c>
      <c r="G66" s="193" t="s">
        <v>181</v>
      </c>
      <c r="H66" s="194">
        <v>0</v>
      </c>
      <c r="I66" s="194">
        <v>0</v>
      </c>
      <c r="J66" s="194"/>
      <c r="K66" s="194">
        <f t="shared" si="22"/>
        <v>0</v>
      </c>
      <c r="L66" s="194">
        <v>0</v>
      </c>
      <c r="M66" s="194"/>
      <c r="N66" s="194">
        <f t="shared" si="17"/>
        <v>0</v>
      </c>
      <c r="O66" s="194">
        <v>0</v>
      </c>
      <c r="P66" s="194"/>
      <c r="Q66" s="194">
        <f t="shared" si="18"/>
        <v>0</v>
      </c>
      <c r="R66" s="194">
        <v>0</v>
      </c>
      <c r="S66" s="194"/>
      <c r="T66" s="194">
        <f t="shared" si="19"/>
        <v>0</v>
      </c>
      <c r="Y66" s="198"/>
    </row>
    <row r="67" spans="1:25" x14ac:dyDescent="0.3">
      <c r="A67" s="186"/>
      <c r="B67" s="186"/>
      <c r="C67" s="186"/>
      <c r="D67" s="186"/>
      <c r="E67" s="187" t="s">
        <v>264</v>
      </c>
      <c r="F67" s="188"/>
      <c r="G67" s="188" t="s">
        <v>265</v>
      </c>
      <c r="H67" s="189">
        <v>0</v>
      </c>
      <c r="I67" s="189">
        <f>SUM(I68:I69)</f>
        <v>87525.8</v>
      </c>
      <c r="J67" s="189">
        <f>SUM(J68:J69)</f>
        <v>0</v>
      </c>
      <c r="K67" s="189">
        <f t="shared" si="22"/>
        <v>87525.8</v>
      </c>
      <c r="L67" s="189">
        <f>SUM(L68:L69)</f>
        <v>0</v>
      </c>
      <c r="M67" s="189">
        <f>SUM(M68:M69)</f>
        <v>0</v>
      </c>
      <c r="N67" s="189">
        <f t="shared" si="17"/>
        <v>87525.8</v>
      </c>
      <c r="O67" s="189">
        <f>SUM(O68:O69)</f>
        <v>0</v>
      </c>
      <c r="P67" s="189">
        <f>SUM(P68:P69)</f>
        <v>0</v>
      </c>
      <c r="Q67" s="189">
        <f t="shared" si="18"/>
        <v>87525.8</v>
      </c>
      <c r="R67" s="189">
        <f>SUM(R68:R69)</f>
        <v>0</v>
      </c>
      <c r="S67" s="189">
        <f>SUM(S68:S69)</f>
        <v>63.85</v>
      </c>
      <c r="T67" s="189">
        <f t="shared" si="19"/>
        <v>87461.95</v>
      </c>
      <c r="U67" s="161" t="s">
        <v>126</v>
      </c>
      <c r="V67" s="161" t="s">
        <v>126</v>
      </c>
      <c r="Y67" s="198"/>
    </row>
    <row r="68" spans="1:25" x14ac:dyDescent="0.3">
      <c r="A68" s="179">
        <v>2520316</v>
      </c>
      <c r="B68" s="179" t="s">
        <v>264</v>
      </c>
      <c r="C68" s="179" t="s">
        <v>264</v>
      </c>
      <c r="D68" s="190" t="s">
        <v>121</v>
      </c>
      <c r="E68" s="191">
        <v>322000501</v>
      </c>
      <c r="F68" s="192" t="s">
        <v>182</v>
      </c>
      <c r="G68" s="193" t="s">
        <v>277</v>
      </c>
      <c r="H68" s="194">
        <v>0</v>
      </c>
      <c r="I68" s="200">
        <v>87525.8</v>
      </c>
      <c r="J68" s="194">
        <v>0</v>
      </c>
      <c r="K68" s="194">
        <f t="shared" si="22"/>
        <v>87525.8</v>
      </c>
      <c r="L68" s="200">
        <v>0</v>
      </c>
      <c r="M68" s="194">
        <v>0</v>
      </c>
      <c r="N68" s="194">
        <f t="shared" si="17"/>
        <v>87525.8</v>
      </c>
      <c r="O68" s="200">
        <v>0</v>
      </c>
      <c r="P68" s="194">
        <v>0</v>
      </c>
      <c r="Q68" s="194">
        <f t="shared" si="18"/>
        <v>87525.8</v>
      </c>
      <c r="R68" s="200">
        <v>0</v>
      </c>
      <c r="S68" s="194">
        <v>63.85</v>
      </c>
      <c r="T68" s="194">
        <f t="shared" si="19"/>
        <v>87461.95</v>
      </c>
      <c r="U68" s="161" t="s">
        <v>126</v>
      </c>
      <c r="V68" s="161" t="s">
        <v>126</v>
      </c>
      <c r="W68" s="163"/>
      <c r="Y68" s="198"/>
    </row>
    <row r="69" spans="1:25" x14ac:dyDescent="0.3">
      <c r="A69" s="179">
        <v>2520316</v>
      </c>
      <c r="B69" s="179" t="s">
        <v>264</v>
      </c>
      <c r="C69" s="179" t="s">
        <v>264</v>
      </c>
      <c r="D69" s="190" t="s">
        <v>121</v>
      </c>
      <c r="E69" s="195">
        <v>415900401</v>
      </c>
      <c r="F69" s="193">
        <v>510401</v>
      </c>
      <c r="G69" s="193" t="s">
        <v>181</v>
      </c>
      <c r="H69" s="194">
        <v>0</v>
      </c>
      <c r="I69" s="194">
        <v>0</v>
      </c>
      <c r="J69" s="194"/>
      <c r="K69" s="194">
        <f t="shared" si="22"/>
        <v>0</v>
      </c>
      <c r="L69" s="194">
        <v>0</v>
      </c>
      <c r="M69" s="194"/>
      <c r="N69" s="194">
        <f t="shared" si="17"/>
        <v>0</v>
      </c>
      <c r="O69" s="194">
        <v>0</v>
      </c>
      <c r="P69" s="194"/>
      <c r="Q69" s="194">
        <f t="shared" si="18"/>
        <v>0</v>
      </c>
      <c r="R69" s="194">
        <v>0</v>
      </c>
      <c r="S69" s="194"/>
      <c r="T69" s="194">
        <f t="shared" si="19"/>
        <v>0</v>
      </c>
      <c r="W69" s="198"/>
      <c r="Y69" s="198"/>
    </row>
    <row r="70" spans="1:25" x14ac:dyDescent="0.3">
      <c r="A70" s="186"/>
      <c r="B70" s="186"/>
      <c r="C70" s="186"/>
      <c r="D70" s="186"/>
      <c r="E70" s="187" t="s">
        <v>266</v>
      </c>
      <c r="F70" s="188"/>
      <c r="G70" s="188" t="s">
        <v>267</v>
      </c>
      <c r="H70" s="189">
        <v>0</v>
      </c>
      <c r="I70" s="189">
        <f>SUM(I71:I74)</f>
        <v>668423.52999999991</v>
      </c>
      <c r="J70" s="189">
        <f>SUM(J71:J74)</f>
        <v>0</v>
      </c>
      <c r="K70" s="189">
        <f t="shared" si="22"/>
        <v>668423.52999999991</v>
      </c>
      <c r="L70" s="189">
        <f>SUM(L71:L74)</f>
        <v>0</v>
      </c>
      <c r="M70" s="189">
        <f>SUM(M71:M74)</f>
        <v>0</v>
      </c>
      <c r="N70" s="189">
        <f t="shared" si="17"/>
        <v>668423.52999999991</v>
      </c>
      <c r="O70" s="189">
        <f>SUM(O71:O74)</f>
        <v>0</v>
      </c>
      <c r="P70" s="189">
        <f>SUM(P71:P74)</f>
        <v>53319.850000000006</v>
      </c>
      <c r="Q70" s="189">
        <f t="shared" si="18"/>
        <v>615103.67999999993</v>
      </c>
      <c r="R70" s="189">
        <f>SUM(R71:R74)</f>
        <v>0</v>
      </c>
      <c r="S70" s="189">
        <f>SUM(S71:S74)</f>
        <v>0</v>
      </c>
      <c r="T70" s="189">
        <f t="shared" si="19"/>
        <v>615103.67999999993</v>
      </c>
      <c r="U70" s="161" t="s">
        <v>126</v>
      </c>
      <c r="V70" s="161"/>
      <c r="Y70" s="198"/>
    </row>
    <row r="71" spans="1:25" x14ac:dyDescent="0.3">
      <c r="A71" s="199">
        <v>1100216</v>
      </c>
      <c r="B71" s="179" t="s">
        <v>266</v>
      </c>
      <c r="C71" s="179" t="s">
        <v>266</v>
      </c>
      <c r="D71" s="190" t="s">
        <v>121</v>
      </c>
      <c r="E71" s="191">
        <v>322000601</v>
      </c>
      <c r="F71" s="192" t="s">
        <v>192</v>
      </c>
      <c r="G71" s="193" t="s">
        <v>286</v>
      </c>
      <c r="H71" s="194">
        <v>0</v>
      </c>
      <c r="I71" s="194">
        <v>304679.74</v>
      </c>
      <c r="J71" s="194">
        <v>0</v>
      </c>
      <c r="K71" s="194">
        <f t="shared" si="22"/>
        <v>304679.74</v>
      </c>
      <c r="L71" s="194">
        <v>0</v>
      </c>
      <c r="M71" s="194">
        <v>0</v>
      </c>
      <c r="N71" s="194">
        <f t="shared" si="17"/>
        <v>304679.74</v>
      </c>
      <c r="O71" s="194">
        <v>0</v>
      </c>
      <c r="P71" s="194">
        <v>25672.270000000019</v>
      </c>
      <c r="Q71" s="194">
        <f t="shared" si="18"/>
        <v>279007.46999999997</v>
      </c>
      <c r="R71" s="194">
        <v>0</v>
      </c>
      <c r="S71" s="194">
        <v>0</v>
      </c>
      <c r="T71" s="194">
        <f t="shared" si="19"/>
        <v>279007.46999999997</v>
      </c>
      <c r="U71" s="161" t="s">
        <v>126</v>
      </c>
      <c r="V71" s="161"/>
      <c r="Y71" s="198"/>
    </row>
    <row r="72" spans="1:25" x14ac:dyDescent="0.3">
      <c r="A72" s="199">
        <v>1700916</v>
      </c>
      <c r="B72" s="179" t="s">
        <v>266</v>
      </c>
      <c r="C72" s="179" t="s">
        <v>266</v>
      </c>
      <c r="D72" s="190" t="s">
        <v>121</v>
      </c>
      <c r="E72" s="191">
        <v>322000701</v>
      </c>
      <c r="F72" s="192" t="s">
        <v>184</v>
      </c>
      <c r="G72" s="193" t="s">
        <v>279</v>
      </c>
      <c r="H72" s="194"/>
      <c r="I72" s="194">
        <v>27169.41</v>
      </c>
      <c r="J72" s="194"/>
      <c r="K72" s="194">
        <f t="shared" si="22"/>
        <v>27169.41</v>
      </c>
      <c r="L72" s="194">
        <v>0</v>
      </c>
      <c r="M72" s="194"/>
      <c r="N72" s="194">
        <f t="shared" si="17"/>
        <v>27169.41</v>
      </c>
      <c r="O72" s="194">
        <v>0</v>
      </c>
      <c r="P72" s="194"/>
      <c r="Q72" s="194">
        <f t="shared" si="18"/>
        <v>27169.41</v>
      </c>
      <c r="R72" s="194">
        <v>0</v>
      </c>
      <c r="S72" s="194"/>
      <c r="T72" s="194">
        <f t="shared" si="19"/>
        <v>27169.41</v>
      </c>
      <c r="U72" s="161"/>
      <c r="Y72" s="198"/>
    </row>
    <row r="73" spans="1:25" x14ac:dyDescent="0.3">
      <c r="A73" s="199">
        <v>1700916</v>
      </c>
      <c r="B73" s="179" t="s">
        <v>266</v>
      </c>
      <c r="C73" s="179" t="s">
        <v>266</v>
      </c>
      <c r="D73" s="190" t="s">
        <v>121</v>
      </c>
      <c r="E73" s="195">
        <v>421300104</v>
      </c>
      <c r="F73" s="193">
        <v>830104</v>
      </c>
      <c r="G73" s="193" t="s">
        <v>228</v>
      </c>
      <c r="H73" s="194"/>
      <c r="I73" s="194">
        <v>153766.54</v>
      </c>
      <c r="J73" s="194"/>
      <c r="K73" s="194">
        <f t="shared" si="22"/>
        <v>153766.54</v>
      </c>
      <c r="L73" s="194">
        <v>0</v>
      </c>
      <c r="M73" s="194"/>
      <c r="N73" s="194">
        <f t="shared" si="17"/>
        <v>153766.54</v>
      </c>
      <c r="O73" s="194">
        <v>0</v>
      </c>
      <c r="P73" s="194">
        <v>12244.220000000001</v>
      </c>
      <c r="Q73" s="194">
        <f t="shared" si="18"/>
        <v>141522.32</v>
      </c>
      <c r="R73" s="194">
        <v>0</v>
      </c>
      <c r="S73" s="194"/>
      <c r="T73" s="194">
        <f t="shared" si="19"/>
        <v>141522.32</v>
      </c>
      <c r="U73" s="161"/>
      <c r="V73" s="161"/>
      <c r="Y73" s="198"/>
    </row>
    <row r="74" spans="1:25" x14ac:dyDescent="0.3">
      <c r="A74" s="199">
        <v>2610716</v>
      </c>
      <c r="B74" s="179" t="s">
        <v>266</v>
      </c>
      <c r="C74" s="179" t="s">
        <v>266</v>
      </c>
      <c r="D74" s="190" t="s">
        <v>121</v>
      </c>
      <c r="E74" s="195">
        <v>421300101</v>
      </c>
      <c r="F74" s="193">
        <v>830101</v>
      </c>
      <c r="G74" s="193" t="s">
        <v>114</v>
      </c>
      <c r="H74" s="194">
        <v>0</v>
      </c>
      <c r="I74" s="203">
        <v>182807.84</v>
      </c>
      <c r="J74" s="194">
        <v>0</v>
      </c>
      <c r="K74" s="194">
        <f t="shared" si="22"/>
        <v>182807.84</v>
      </c>
      <c r="L74" s="201">
        <v>0</v>
      </c>
      <c r="M74" s="194">
        <v>0</v>
      </c>
      <c r="N74" s="194">
        <f t="shared" si="17"/>
        <v>182807.84</v>
      </c>
      <c r="O74" s="201">
        <v>0</v>
      </c>
      <c r="P74" s="194">
        <v>15403.359999999986</v>
      </c>
      <c r="Q74" s="194">
        <f t="shared" si="18"/>
        <v>167404.48000000001</v>
      </c>
      <c r="R74" s="201">
        <v>0</v>
      </c>
      <c r="S74" s="194">
        <v>0</v>
      </c>
      <c r="T74" s="194">
        <f t="shared" si="19"/>
        <v>167404.48000000001</v>
      </c>
      <c r="U74" s="161" t="s">
        <v>126</v>
      </c>
      <c r="V74" s="161"/>
      <c r="Y74" s="198"/>
    </row>
    <row r="75" spans="1:25" x14ac:dyDescent="0.3">
      <c r="A75" s="179">
        <v>2610716</v>
      </c>
      <c r="B75" s="179" t="s">
        <v>266</v>
      </c>
      <c r="C75" s="179" t="s">
        <v>266</v>
      </c>
      <c r="D75" s="190" t="s">
        <v>121</v>
      </c>
      <c r="E75" s="195">
        <v>415900401</v>
      </c>
      <c r="F75" s="193">
        <v>510401</v>
      </c>
      <c r="G75" s="193" t="s">
        <v>181</v>
      </c>
      <c r="H75" s="194"/>
      <c r="I75" s="194"/>
      <c r="J75" s="194"/>
      <c r="K75" s="194">
        <f t="shared" si="22"/>
        <v>0</v>
      </c>
      <c r="L75" s="194"/>
      <c r="M75" s="194"/>
      <c r="N75" s="194">
        <f t="shared" si="17"/>
        <v>0</v>
      </c>
      <c r="O75" s="194"/>
      <c r="P75" s="194"/>
      <c r="Q75" s="194">
        <f t="shared" si="18"/>
        <v>0</v>
      </c>
      <c r="R75" s="194"/>
      <c r="S75" s="194"/>
      <c r="T75" s="194">
        <f t="shared" si="19"/>
        <v>0</v>
      </c>
      <c r="U75" s="161" t="s">
        <v>126</v>
      </c>
      <c r="Y75" s="198"/>
    </row>
    <row r="76" spans="1:25" x14ac:dyDescent="0.3">
      <c r="A76" s="186"/>
      <c r="B76" s="186"/>
      <c r="C76" s="186"/>
      <c r="D76" s="186"/>
      <c r="E76" s="187" t="s">
        <v>268</v>
      </c>
      <c r="F76" s="188"/>
      <c r="G76" s="188" t="s">
        <v>269</v>
      </c>
      <c r="H76" s="189">
        <v>0</v>
      </c>
      <c r="I76" s="189">
        <f>SUM(I77:I80)</f>
        <v>737552.58000000007</v>
      </c>
      <c r="J76" s="189">
        <f>SUM(J77:J79)</f>
        <v>0</v>
      </c>
      <c r="K76" s="189">
        <f>+H76+I76-J76</f>
        <v>737552.58000000007</v>
      </c>
      <c r="L76" s="189">
        <f>SUM(L77:L80)</f>
        <v>0</v>
      </c>
      <c r="M76" s="189">
        <f>SUM(M77:M79)</f>
        <v>0</v>
      </c>
      <c r="N76" s="189">
        <f>+K76+L76-M76</f>
        <v>737552.58000000007</v>
      </c>
      <c r="O76" s="189">
        <f>SUM(O77:O80)</f>
        <v>108996.10999999999</v>
      </c>
      <c r="P76" s="189">
        <f>SUM(P77:P79)</f>
        <v>0</v>
      </c>
      <c r="Q76" s="189">
        <f>+N76+O76-P76</f>
        <v>846548.69000000006</v>
      </c>
      <c r="R76" s="189">
        <f>SUM(R77:R80)</f>
        <v>0</v>
      </c>
      <c r="S76" s="189">
        <f>SUM(S77:S79)</f>
        <v>0</v>
      </c>
      <c r="T76" s="189">
        <f>+Q76+R76-S76</f>
        <v>846548.69000000006</v>
      </c>
      <c r="U76" s="161" t="s">
        <v>126</v>
      </c>
      <c r="V76" s="161"/>
      <c r="Y76" s="198"/>
    </row>
    <row r="77" spans="1:25" x14ac:dyDescent="0.3">
      <c r="A77" s="179">
        <v>2610716</v>
      </c>
      <c r="B77" s="179" t="s">
        <v>268</v>
      </c>
      <c r="C77" s="179" t="s">
        <v>268</v>
      </c>
      <c r="D77" s="190" t="s">
        <v>121</v>
      </c>
      <c r="E77" s="191">
        <v>322000401</v>
      </c>
      <c r="F77" s="192" t="s">
        <v>180</v>
      </c>
      <c r="G77" s="193" t="s">
        <v>276</v>
      </c>
      <c r="H77" s="194">
        <v>0</v>
      </c>
      <c r="I77" s="202">
        <v>150000</v>
      </c>
      <c r="J77" s="194">
        <v>0</v>
      </c>
      <c r="K77" s="194">
        <f>+H77+I77-J77</f>
        <v>150000</v>
      </c>
      <c r="L77" s="202">
        <v>0</v>
      </c>
      <c r="M77" s="194">
        <v>0</v>
      </c>
      <c r="N77" s="194">
        <f>+K77+L77-M77</f>
        <v>150000</v>
      </c>
      <c r="O77" s="202">
        <v>0</v>
      </c>
      <c r="P77" s="194">
        <v>0</v>
      </c>
      <c r="Q77" s="194">
        <f>+N77+O77-P77</f>
        <v>150000</v>
      </c>
      <c r="R77" s="202">
        <v>0</v>
      </c>
      <c r="S77" s="194">
        <v>0</v>
      </c>
      <c r="T77" s="194">
        <f>+Q77+R77-S77</f>
        <v>150000</v>
      </c>
      <c r="U77" s="161" t="s">
        <v>126</v>
      </c>
      <c r="Y77" s="198"/>
    </row>
    <row r="78" spans="1:25" x14ac:dyDescent="0.3">
      <c r="A78" s="179">
        <v>2610716</v>
      </c>
      <c r="B78" s="179" t="s">
        <v>268</v>
      </c>
      <c r="C78" s="179" t="s">
        <v>268</v>
      </c>
      <c r="D78" s="190" t="s">
        <v>121</v>
      </c>
      <c r="E78" s="195">
        <v>421300101</v>
      </c>
      <c r="F78" s="193">
        <v>830101</v>
      </c>
      <c r="G78" s="193" t="s">
        <v>114</v>
      </c>
      <c r="H78" s="194">
        <v>0</v>
      </c>
      <c r="I78" s="204">
        <v>150000</v>
      </c>
      <c r="J78" s="194">
        <v>0</v>
      </c>
      <c r="K78" s="194">
        <f>+H78+I78-J78</f>
        <v>150000</v>
      </c>
      <c r="L78" s="200">
        <v>0</v>
      </c>
      <c r="M78" s="194">
        <v>0</v>
      </c>
      <c r="N78" s="194">
        <f>+K78+L78-M78</f>
        <v>150000</v>
      </c>
      <c r="O78" s="200">
        <v>0</v>
      </c>
      <c r="P78" s="194">
        <v>0</v>
      </c>
      <c r="Q78" s="194">
        <f>+N78+O78-P78</f>
        <v>150000</v>
      </c>
      <c r="R78" s="200">
        <v>0</v>
      </c>
      <c r="S78" s="194">
        <v>0</v>
      </c>
      <c r="T78" s="194">
        <f>+Q78+R78-S78</f>
        <v>150000</v>
      </c>
      <c r="U78" s="161" t="s">
        <v>126</v>
      </c>
      <c r="Y78" s="198"/>
    </row>
    <row r="79" spans="1:25" x14ac:dyDescent="0.3">
      <c r="A79" s="199">
        <v>1100216</v>
      </c>
      <c r="B79" s="179" t="s">
        <v>268</v>
      </c>
      <c r="C79" s="179" t="s">
        <v>268</v>
      </c>
      <c r="D79" s="190" t="s">
        <v>121</v>
      </c>
      <c r="E79" s="191">
        <v>322000601</v>
      </c>
      <c r="F79" s="192" t="s">
        <v>192</v>
      </c>
      <c r="G79" s="193" t="s">
        <v>286</v>
      </c>
      <c r="H79" s="194">
        <v>0</v>
      </c>
      <c r="I79" s="194">
        <v>150000</v>
      </c>
      <c r="J79" s="194"/>
      <c r="K79" s="194">
        <f>+H79+I79-J79</f>
        <v>150000</v>
      </c>
      <c r="L79" s="194">
        <v>0</v>
      </c>
      <c r="M79" s="194"/>
      <c r="N79" s="194">
        <f>+K79+L79-M79</f>
        <v>150000</v>
      </c>
      <c r="O79" s="194">
        <v>0</v>
      </c>
      <c r="P79" s="194"/>
      <c r="Q79" s="194">
        <f>+N79+O79-P79</f>
        <v>150000</v>
      </c>
      <c r="R79" s="194">
        <v>0</v>
      </c>
      <c r="S79" s="194"/>
      <c r="T79" s="194">
        <f>+Q79+R79-S79</f>
        <v>150000</v>
      </c>
      <c r="U79" s="161" t="s">
        <v>126</v>
      </c>
      <c r="Y79" s="198"/>
    </row>
    <row r="80" spans="1:25" x14ac:dyDescent="0.3">
      <c r="A80" s="199">
        <v>1700916</v>
      </c>
      <c r="B80" s="179" t="s">
        <v>268</v>
      </c>
      <c r="C80" s="179" t="s">
        <v>268</v>
      </c>
      <c r="D80" s="190" t="s">
        <v>121</v>
      </c>
      <c r="E80" s="195">
        <v>421300104</v>
      </c>
      <c r="F80" s="193">
        <v>830104</v>
      </c>
      <c r="G80" s="193" t="s">
        <v>228</v>
      </c>
      <c r="H80" s="194"/>
      <c r="I80" s="194">
        <v>287552.58</v>
      </c>
      <c r="J80" s="194"/>
      <c r="K80" s="194">
        <f>+H80+I80-J80</f>
        <v>287552.58</v>
      </c>
      <c r="L80" s="194">
        <v>0</v>
      </c>
      <c r="M80" s="194"/>
      <c r="N80" s="194">
        <f>+K80+L80-M80</f>
        <v>287552.58</v>
      </c>
      <c r="O80" s="236">
        <v>108996.10999999999</v>
      </c>
      <c r="P80" s="194"/>
      <c r="Q80" s="194">
        <f>+N80+O80-P80</f>
        <v>396548.69</v>
      </c>
      <c r="R80" s="194">
        <v>0</v>
      </c>
      <c r="S80" s="194"/>
      <c r="T80" s="194">
        <f>+Q80+R80-S80</f>
        <v>396548.69</v>
      </c>
      <c r="U80" s="161" t="s">
        <v>126</v>
      </c>
      <c r="V80" s="161"/>
      <c r="Y80" s="198"/>
    </row>
    <row r="81" spans="1:25" x14ac:dyDescent="0.3">
      <c r="A81" s="199"/>
      <c r="B81" s="179"/>
      <c r="C81" s="179"/>
      <c r="D81" s="190"/>
      <c r="E81" s="205"/>
      <c r="F81" s="181" t="s">
        <v>147</v>
      </c>
      <c r="G81" s="182" t="s">
        <v>301</v>
      </c>
      <c r="H81" s="183">
        <v>0</v>
      </c>
      <c r="I81" s="183">
        <f>+I82+I86+I90</f>
        <v>21096199.399999999</v>
      </c>
      <c r="J81" s="183">
        <f>+J82+J86+J90</f>
        <v>0</v>
      </c>
      <c r="K81" s="183">
        <f>+K82+K86+K90</f>
        <v>21096199.399999999</v>
      </c>
      <c r="L81" s="183">
        <f t="shared" ref="L81:P81" si="26">+L82+L86+L90+L93+L96+L99+L102</f>
        <v>45943276.039999999</v>
      </c>
      <c r="M81" s="183">
        <f t="shared" si="26"/>
        <v>0</v>
      </c>
      <c r="N81" s="183">
        <f t="shared" si="26"/>
        <v>67039475.439999998</v>
      </c>
      <c r="O81" s="183">
        <f>+O82+O86+O90+O93+O96+O99+O102+O105+O108+O112+O115+O118+O121+O124+O127</f>
        <v>25256660.43</v>
      </c>
      <c r="P81" s="183">
        <f t="shared" si="26"/>
        <v>0</v>
      </c>
      <c r="Q81" s="183">
        <f>+Q82+Q86+Q90+Q93+Q96+Q99+Q102+Q105+Q108+Q112+Q115+Q118+Q121+Q124+Q127</f>
        <v>92296135.870000005</v>
      </c>
      <c r="R81" s="183">
        <f>+R82+R86+R90+R93+R96+R99+R102+R105+R108+R112+R115+R118+R121+R124+R127+R130</f>
        <v>4323045.37</v>
      </c>
      <c r="S81" s="183">
        <f>+S82+S86+S90+S93+S96+S99+S102+S105+S108+S112+S115+S118+S121+S124+S127+S130</f>
        <v>140000</v>
      </c>
      <c r="T81" s="183">
        <f>+T82+T86+T90+T93+T96+T99+T102+T105+T108+T112+T115+T118+T121+T124+T127+T130</f>
        <v>96479181.239999995</v>
      </c>
      <c r="U81" s="161" t="s">
        <v>126</v>
      </c>
      <c r="V81" s="161" t="s">
        <v>126</v>
      </c>
      <c r="Y81" s="198"/>
    </row>
    <row r="82" spans="1:25" x14ac:dyDescent="0.3">
      <c r="A82" s="186"/>
      <c r="B82" s="186"/>
      <c r="C82" s="186"/>
      <c r="D82" s="186"/>
      <c r="E82" s="187" t="s">
        <v>293</v>
      </c>
      <c r="F82" s="188"/>
      <c r="G82" s="188" t="s">
        <v>297</v>
      </c>
      <c r="H82" s="189">
        <v>0</v>
      </c>
      <c r="I82" s="189">
        <f>SUM(I83:I85)</f>
        <v>14349510</v>
      </c>
      <c r="J82" s="189">
        <f>SUM(J83:J85)</f>
        <v>0</v>
      </c>
      <c r="K82" s="189">
        <f t="shared" ref="K82" si="27">+H82+I82-J82</f>
        <v>14349510</v>
      </c>
      <c r="L82" s="189">
        <f>SUM(L83:L85)</f>
        <v>0</v>
      </c>
      <c r="M82" s="189">
        <f>SUM(M83:M85)</f>
        <v>0</v>
      </c>
      <c r="N82" s="189">
        <f t="shared" ref="N82:N89" si="28">+K82+L82-M82</f>
        <v>14349510</v>
      </c>
      <c r="O82" s="189">
        <f>SUM(O83:O85)</f>
        <v>0</v>
      </c>
      <c r="P82" s="189">
        <f>SUM(P83:P85)</f>
        <v>0</v>
      </c>
      <c r="Q82" s="189">
        <f t="shared" ref="Q82:Q89" si="29">+N82+O82-P82</f>
        <v>14349510</v>
      </c>
      <c r="R82" s="189">
        <f>SUM(R83:R85)</f>
        <v>0</v>
      </c>
      <c r="S82" s="189">
        <f>SUM(S83:S85)</f>
        <v>0</v>
      </c>
      <c r="T82" s="189">
        <f t="shared" ref="T82:T89" si="30">+Q82+R82-S82</f>
        <v>14349510</v>
      </c>
      <c r="U82" s="161" t="s">
        <v>126</v>
      </c>
      <c r="Y82" s="198"/>
    </row>
    <row r="83" spans="1:25" x14ac:dyDescent="0.3">
      <c r="A83" s="179">
        <v>1100217</v>
      </c>
      <c r="B83" s="179" t="s">
        <v>293</v>
      </c>
      <c r="C83" s="179" t="s">
        <v>293</v>
      </c>
      <c r="D83" s="190"/>
      <c r="E83" s="195">
        <v>421300103</v>
      </c>
      <c r="F83" s="191">
        <v>830103</v>
      </c>
      <c r="G83" s="191" t="s">
        <v>294</v>
      </c>
      <c r="H83" s="194"/>
      <c r="I83" s="202">
        <v>2391585</v>
      </c>
      <c r="J83" s="194"/>
      <c r="K83" s="194">
        <f t="shared" ref="K83:K89" si="31">+H83+I83-J83</f>
        <v>2391585</v>
      </c>
      <c r="L83" s="194">
        <v>0</v>
      </c>
      <c r="M83" s="194">
        <v>0</v>
      </c>
      <c r="N83" s="194">
        <f t="shared" si="28"/>
        <v>2391585</v>
      </c>
      <c r="O83" s="200">
        <v>0</v>
      </c>
      <c r="P83" s="194">
        <v>0</v>
      </c>
      <c r="Q83" s="194">
        <f t="shared" si="29"/>
        <v>2391585</v>
      </c>
      <c r="R83" s="200">
        <v>0</v>
      </c>
      <c r="S83" s="194">
        <v>0</v>
      </c>
      <c r="T83" s="194">
        <f t="shared" si="30"/>
        <v>2391585</v>
      </c>
      <c r="U83" s="161" t="s">
        <v>126</v>
      </c>
      <c r="Y83" s="198"/>
    </row>
    <row r="84" spans="1:25" x14ac:dyDescent="0.3">
      <c r="A84" s="179">
        <v>2520317</v>
      </c>
      <c r="B84" s="179" t="s">
        <v>293</v>
      </c>
      <c r="C84" s="179" t="s">
        <v>293</v>
      </c>
      <c r="D84" s="190" t="s">
        <v>121</v>
      </c>
      <c r="E84" s="195">
        <v>421300102</v>
      </c>
      <c r="F84" s="193">
        <v>830102</v>
      </c>
      <c r="G84" s="193" t="s">
        <v>187</v>
      </c>
      <c r="H84" s="194">
        <v>0</v>
      </c>
      <c r="I84" s="200">
        <v>11957925</v>
      </c>
      <c r="J84" s="194">
        <v>0</v>
      </c>
      <c r="K84" s="194">
        <f t="shared" si="31"/>
        <v>11957925</v>
      </c>
      <c r="L84" s="200">
        <v>0</v>
      </c>
      <c r="M84" s="194">
        <v>0</v>
      </c>
      <c r="N84" s="194">
        <f t="shared" ref="N84" si="32">+K84+L84-M84</f>
        <v>11957925</v>
      </c>
      <c r="O84" s="200">
        <v>0</v>
      </c>
      <c r="P84" s="194">
        <v>0</v>
      </c>
      <c r="Q84" s="194">
        <f t="shared" ref="Q84" si="33">+N84+O84-P84</f>
        <v>11957925</v>
      </c>
      <c r="R84" s="200">
        <v>0</v>
      </c>
      <c r="S84" s="194">
        <v>0</v>
      </c>
      <c r="T84" s="194">
        <f t="shared" ref="T84" si="34">+Q84+R84-S84</f>
        <v>11957925</v>
      </c>
      <c r="U84" s="161" t="s">
        <v>126</v>
      </c>
      <c r="Y84" s="198"/>
    </row>
    <row r="85" spans="1:25" x14ac:dyDescent="0.3">
      <c r="A85" s="179">
        <v>2520317</v>
      </c>
      <c r="B85" s="179" t="s">
        <v>293</v>
      </c>
      <c r="C85" s="179" t="s">
        <v>293</v>
      </c>
      <c r="D85" s="190" t="s">
        <v>121</v>
      </c>
      <c r="E85" s="195">
        <v>415900401</v>
      </c>
      <c r="F85" s="193">
        <v>510401</v>
      </c>
      <c r="G85" s="193" t="s">
        <v>181</v>
      </c>
      <c r="H85" s="194">
        <v>0</v>
      </c>
      <c r="I85" s="194">
        <v>0</v>
      </c>
      <c r="J85" s="194"/>
      <c r="K85" s="194">
        <f t="shared" si="31"/>
        <v>0</v>
      </c>
      <c r="L85" s="194">
        <v>0</v>
      </c>
      <c r="M85" s="194"/>
      <c r="N85" s="194">
        <f t="shared" si="28"/>
        <v>0</v>
      </c>
      <c r="O85" s="194">
        <v>0</v>
      </c>
      <c r="P85" s="194"/>
      <c r="Q85" s="194">
        <f t="shared" si="29"/>
        <v>0</v>
      </c>
      <c r="R85" s="194">
        <v>0</v>
      </c>
      <c r="S85" s="194"/>
      <c r="T85" s="194">
        <f t="shared" si="30"/>
        <v>0</v>
      </c>
      <c r="Y85" s="198"/>
    </row>
    <row r="86" spans="1:25" x14ac:dyDescent="0.3">
      <c r="A86" s="186"/>
      <c r="B86" s="186"/>
      <c r="C86" s="186"/>
      <c r="D86" s="186"/>
      <c r="E86" s="187" t="s">
        <v>295</v>
      </c>
      <c r="F86" s="188"/>
      <c r="G86" s="188" t="s">
        <v>296</v>
      </c>
      <c r="H86" s="189">
        <v>0</v>
      </c>
      <c r="I86" s="189">
        <f>SUM(I87:I89)</f>
        <v>5596689.4000000004</v>
      </c>
      <c r="J86" s="189">
        <f>SUM(J87:J89)</f>
        <v>0</v>
      </c>
      <c r="K86" s="189">
        <f t="shared" si="31"/>
        <v>5596689.4000000004</v>
      </c>
      <c r="L86" s="189">
        <f>SUM(L87:L89)</f>
        <v>0</v>
      </c>
      <c r="M86" s="189">
        <f>SUM(M87:M89)</f>
        <v>0</v>
      </c>
      <c r="N86" s="189">
        <f t="shared" si="28"/>
        <v>5596689.4000000004</v>
      </c>
      <c r="O86" s="189">
        <f>SUM(O87:O89)</f>
        <v>600000</v>
      </c>
      <c r="P86" s="189">
        <f>SUM(P87:P89)</f>
        <v>0</v>
      </c>
      <c r="Q86" s="189">
        <f t="shared" si="29"/>
        <v>6196689.4000000004</v>
      </c>
      <c r="R86" s="189">
        <f>SUM(R87:R89)</f>
        <v>0</v>
      </c>
      <c r="S86" s="189">
        <f>SUM(S87:S89)</f>
        <v>0</v>
      </c>
      <c r="T86" s="189">
        <f t="shared" si="30"/>
        <v>6196689.4000000004</v>
      </c>
      <c r="U86" s="161" t="s">
        <v>126</v>
      </c>
      <c r="V86" s="161"/>
      <c r="Y86" s="198"/>
    </row>
    <row r="87" spans="1:25" x14ac:dyDescent="0.3">
      <c r="A87" s="179">
        <v>2610717</v>
      </c>
      <c r="B87" s="179" t="s">
        <v>295</v>
      </c>
      <c r="C87" s="179" t="s">
        <v>295</v>
      </c>
      <c r="D87" s="190" t="s">
        <v>121</v>
      </c>
      <c r="E87" s="195">
        <v>421300101</v>
      </c>
      <c r="F87" s="193">
        <v>830101</v>
      </c>
      <c r="G87" s="193" t="s">
        <v>114</v>
      </c>
      <c r="H87" s="194">
        <v>0</v>
      </c>
      <c r="I87" s="194">
        <v>2545900</v>
      </c>
      <c r="J87" s="194">
        <v>0</v>
      </c>
      <c r="K87" s="194">
        <f t="shared" si="31"/>
        <v>2545900</v>
      </c>
      <c r="L87" s="194"/>
      <c r="M87" s="194">
        <v>0</v>
      </c>
      <c r="N87" s="194">
        <f t="shared" si="28"/>
        <v>2545900</v>
      </c>
      <c r="O87" s="236">
        <v>600000</v>
      </c>
      <c r="P87" s="194">
        <v>0</v>
      </c>
      <c r="Q87" s="194">
        <f t="shared" si="29"/>
        <v>3145900</v>
      </c>
      <c r="R87" s="194">
        <v>0</v>
      </c>
      <c r="S87" s="194">
        <v>0</v>
      </c>
      <c r="T87" s="194">
        <f t="shared" si="30"/>
        <v>3145900</v>
      </c>
      <c r="U87" s="161" t="s">
        <v>126</v>
      </c>
      <c r="V87" s="161"/>
      <c r="Y87" s="198"/>
    </row>
    <row r="88" spans="1:25" x14ac:dyDescent="0.3">
      <c r="A88" s="199">
        <v>1700917</v>
      </c>
      <c r="B88" s="179" t="s">
        <v>295</v>
      </c>
      <c r="C88" s="179" t="s">
        <v>295</v>
      </c>
      <c r="D88" s="190" t="s">
        <v>121</v>
      </c>
      <c r="E88" s="195">
        <v>421300104</v>
      </c>
      <c r="F88" s="193">
        <v>830104</v>
      </c>
      <c r="G88" s="193" t="s">
        <v>228</v>
      </c>
      <c r="H88" s="194"/>
      <c r="I88" s="194">
        <v>3050789.4</v>
      </c>
      <c r="J88" s="194"/>
      <c r="K88" s="194">
        <f>+H88+I88-J88</f>
        <v>3050789.4</v>
      </c>
      <c r="L88" s="194"/>
      <c r="M88" s="194"/>
      <c r="N88" s="194">
        <f t="shared" si="28"/>
        <v>3050789.4</v>
      </c>
      <c r="O88" s="194"/>
      <c r="P88" s="194"/>
      <c r="Q88" s="194">
        <f t="shared" si="29"/>
        <v>3050789.4</v>
      </c>
      <c r="R88" s="194"/>
      <c r="S88" s="194"/>
      <c r="T88" s="194"/>
      <c r="U88" s="161" t="s">
        <v>126</v>
      </c>
      <c r="Y88" s="198"/>
    </row>
    <row r="89" spans="1:25" x14ac:dyDescent="0.3">
      <c r="A89" s="179">
        <v>2610717</v>
      </c>
      <c r="B89" s="179" t="s">
        <v>295</v>
      </c>
      <c r="C89" s="179" t="s">
        <v>295</v>
      </c>
      <c r="D89" s="190" t="s">
        <v>121</v>
      </c>
      <c r="E89" s="195">
        <v>415900401</v>
      </c>
      <c r="F89" s="193">
        <v>510401</v>
      </c>
      <c r="G89" s="193" t="s">
        <v>181</v>
      </c>
      <c r="H89" s="194">
        <v>0</v>
      </c>
      <c r="I89" s="194">
        <v>0</v>
      </c>
      <c r="J89" s="194"/>
      <c r="K89" s="194">
        <f t="shared" si="31"/>
        <v>0</v>
      </c>
      <c r="L89" s="194">
        <v>0</v>
      </c>
      <c r="M89" s="194"/>
      <c r="N89" s="194">
        <f t="shared" si="28"/>
        <v>0</v>
      </c>
      <c r="O89" s="194">
        <v>0</v>
      </c>
      <c r="P89" s="194"/>
      <c r="Q89" s="194">
        <f t="shared" si="29"/>
        <v>0</v>
      </c>
      <c r="R89" s="194">
        <v>0</v>
      </c>
      <c r="S89" s="194"/>
      <c r="T89" s="194">
        <f t="shared" si="30"/>
        <v>0</v>
      </c>
      <c r="Y89" s="198"/>
    </row>
    <row r="90" spans="1:25" x14ac:dyDescent="0.3">
      <c r="A90" s="186"/>
      <c r="B90" s="186"/>
      <c r="C90" s="186"/>
      <c r="D90" s="186"/>
      <c r="E90" s="187" t="s">
        <v>299</v>
      </c>
      <c r="F90" s="188"/>
      <c r="G90" s="188" t="s">
        <v>300</v>
      </c>
      <c r="H90" s="189">
        <v>0</v>
      </c>
      <c r="I90" s="189">
        <f>SUM(I91:I92)</f>
        <v>1150000</v>
      </c>
      <c r="J90" s="189">
        <f>SUM(J91:J92)</f>
        <v>0</v>
      </c>
      <c r="K90" s="189">
        <f t="shared" ref="K90:K91" si="35">+H90+I90-J90</f>
        <v>1150000</v>
      </c>
      <c r="L90" s="189">
        <f>SUM(L91:L92)</f>
        <v>0</v>
      </c>
      <c r="M90" s="189">
        <f>SUM(M91:M92)</f>
        <v>0</v>
      </c>
      <c r="N90" s="189">
        <f t="shared" ref="N90:N91" si="36">+K90+L90-M90</f>
        <v>1150000</v>
      </c>
      <c r="O90" s="189">
        <f>SUM(O91:O92)</f>
        <v>0</v>
      </c>
      <c r="P90" s="189">
        <f>SUM(P91:P92)</f>
        <v>0</v>
      </c>
      <c r="Q90" s="189">
        <f t="shared" ref="Q90:Q91" si="37">+N90+O90-P90</f>
        <v>1150000</v>
      </c>
      <c r="R90" s="189">
        <f>SUM(R91:R92)</f>
        <v>0</v>
      </c>
      <c r="S90" s="189">
        <f>SUM(S91:S92)</f>
        <v>0</v>
      </c>
      <c r="T90" s="189">
        <f t="shared" ref="T90:T91" si="38">+Q90+R90-S90</f>
        <v>1150000</v>
      </c>
      <c r="U90" s="161" t="s">
        <v>126</v>
      </c>
      <c r="Y90" s="198"/>
    </row>
    <row r="91" spans="1:25" x14ac:dyDescent="0.3">
      <c r="A91" s="179">
        <v>2610717</v>
      </c>
      <c r="B91" s="179" t="s">
        <v>299</v>
      </c>
      <c r="C91" s="179" t="s">
        <v>299</v>
      </c>
      <c r="D91" s="190" t="s">
        <v>121</v>
      </c>
      <c r="E91" s="195">
        <v>421300101</v>
      </c>
      <c r="F91" s="193">
        <v>830101</v>
      </c>
      <c r="G91" s="193" t="s">
        <v>187</v>
      </c>
      <c r="H91" s="194">
        <v>0</v>
      </c>
      <c r="I91" s="194">
        <v>1150000</v>
      </c>
      <c r="J91" s="194">
        <v>0</v>
      </c>
      <c r="K91" s="194">
        <f t="shared" si="35"/>
        <v>1150000</v>
      </c>
      <c r="L91" s="194">
        <v>0</v>
      </c>
      <c r="M91" s="194">
        <v>0</v>
      </c>
      <c r="N91" s="194">
        <f t="shared" si="36"/>
        <v>1150000</v>
      </c>
      <c r="O91" s="194">
        <v>0</v>
      </c>
      <c r="P91" s="194">
        <v>0</v>
      </c>
      <c r="Q91" s="194">
        <f t="shared" si="37"/>
        <v>1150000</v>
      </c>
      <c r="R91" s="194">
        <v>0</v>
      </c>
      <c r="S91" s="194">
        <v>0</v>
      </c>
      <c r="T91" s="194">
        <f t="shared" si="38"/>
        <v>1150000</v>
      </c>
      <c r="U91" s="161" t="s">
        <v>126</v>
      </c>
      <c r="Y91" s="198"/>
    </row>
    <row r="92" spans="1:25" x14ac:dyDescent="0.3">
      <c r="A92" s="179">
        <v>2610717</v>
      </c>
      <c r="B92" s="179" t="s">
        <v>299</v>
      </c>
      <c r="C92" s="179" t="s">
        <v>299</v>
      </c>
      <c r="D92" s="190" t="s">
        <v>121</v>
      </c>
      <c r="E92" s="195">
        <v>415900401</v>
      </c>
      <c r="F92" s="193">
        <v>510401</v>
      </c>
      <c r="G92" s="193" t="s">
        <v>181</v>
      </c>
      <c r="H92" s="194">
        <v>0</v>
      </c>
      <c r="I92" s="194">
        <v>0</v>
      </c>
      <c r="J92" s="194"/>
      <c r="K92" s="194">
        <f t="shared" ref="K92:K93" si="39">+H92+I92-J92</f>
        <v>0</v>
      </c>
      <c r="L92" s="194">
        <v>0</v>
      </c>
      <c r="M92" s="194"/>
      <c r="N92" s="194">
        <f t="shared" ref="N92:N94" si="40">+K92+L92-M92</f>
        <v>0</v>
      </c>
      <c r="O92" s="194">
        <v>0</v>
      </c>
      <c r="P92" s="194"/>
      <c r="Q92" s="194">
        <f t="shared" ref="Q92:Q94" si="41">+N92+O92-P92</f>
        <v>0</v>
      </c>
      <c r="R92" s="194">
        <v>0</v>
      </c>
      <c r="S92" s="194"/>
      <c r="T92" s="194">
        <f t="shared" ref="T92:T94" si="42">+Q92+R92-S92</f>
        <v>0</v>
      </c>
      <c r="Y92" s="198"/>
    </row>
    <row r="93" spans="1:25" x14ac:dyDescent="0.3">
      <c r="A93" s="186"/>
      <c r="B93" s="186"/>
      <c r="C93" s="186"/>
      <c r="D93" s="186"/>
      <c r="E93" s="187" t="s">
        <v>307</v>
      </c>
      <c r="F93" s="188"/>
      <c r="G93" s="188" t="s">
        <v>311</v>
      </c>
      <c r="H93" s="189">
        <v>0</v>
      </c>
      <c r="I93" s="189">
        <f>SUM(I94:I95)</f>
        <v>0</v>
      </c>
      <c r="J93" s="189">
        <f>SUM(J94:J95)</f>
        <v>0</v>
      </c>
      <c r="K93" s="189">
        <f t="shared" si="39"/>
        <v>0</v>
      </c>
      <c r="L93" s="189">
        <f>SUM(L94:L95)</f>
        <v>15166835.189999999</v>
      </c>
      <c r="M93" s="189">
        <f>SUM(M94:M95)</f>
        <v>0</v>
      </c>
      <c r="N93" s="189">
        <f t="shared" si="40"/>
        <v>15166835.189999999</v>
      </c>
      <c r="O93" s="189">
        <f>SUM(O94:O95)</f>
        <v>0</v>
      </c>
      <c r="P93" s="189">
        <f>SUM(P94:P95)</f>
        <v>0</v>
      </c>
      <c r="Q93" s="189">
        <f t="shared" si="41"/>
        <v>15166835.189999999</v>
      </c>
      <c r="R93" s="189">
        <f>SUM(R94:R95)</f>
        <v>0</v>
      </c>
      <c r="S93" s="189">
        <f>SUM(S94:S95)</f>
        <v>0</v>
      </c>
      <c r="T93" s="189">
        <f t="shared" si="42"/>
        <v>15166835.189999999</v>
      </c>
      <c r="U93" s="161" t="s">
        <v>126</v>
      </c>
      <c r="Y93" s="198"/>
    </row>
    <row r="94" spans="1:25" x14ac:dyDescent="0.3">
      <c r="A94" s="179">
        <v>2520317</v>
      </c>
      <c r="B94" s="179" t="s">
        <v>307</v>
      </c>
      <c r="C94" s="179" t="s">
        <v>307</v>
      </c>
      <c r="D94" s="190" t="s">
        <v>121</v>
      </c>
      <c r="E94" s="195">
        <v>421300102</v>
      </c>
      <c r="F94" s="193">
        <v>830102</v>
      </c>
      <c r="G94" s="193" t="s">
        <v>187</v>
      </c>
      <c r="H94" s="194">
        <v>0</v>
      </c>
      <c r="I94" s="194">
        <v>0</v>
      </c>
      <c r="J94" s="194">
        <v>0</v>
      </c>
      <c r="K94" s="194">
        <v>0</v>
      </c>
      <c r="L94" s="194">
        <v>15166835.189999999</v>
      </c>
      <c r="M94" s="194">
        <v>0</v>
      </c>
      <c r="N94" s="194">
        <f t="shared" si="40"/>
        <v>15166835.189999999</v>
      </c>
      <c r="O94" s="194">
        <v>0</v>
      </c>
      <c r="P94" s="194">
        <v>0</v>
      </c>
      <c r="Q94" s="194">
        <f t="shared" si="41"/>
        <v>15166835.189999999</v>
      </c>
      <c r="R94" s="194">
        <v>0</v>
      </c>
      <c r="S94" s="194">
        <v>0</v>
      </c>
      <c r="T94" s="194">
        <f t="shared" si="42"/>
        <v>15166835.189999999</v>
      </c>
      <c r="U94" s="161" t="s">
        <v>126</v>
      </c>
      <c r="Y94" s="198"/>
    </row>
    <row r="95" spans="1:25" x14ac:dyDescent="0.3">
      <c r="A95" s="179">
        <v>2520317</v>
      </c>
      <c r="B95" s="179" t="s">
        <v>307</v>
      </c>
      <c r="C95" s="179" t="s">
        <v>307</v>
      </c>
      <c r="D95" s="190" t="s">
        <v>121</v>
      </c>
      <c r="E95" s="195">
        <v>415900401</v>
      </c>
      <c r="F95" s="193">
        <v>510401</v>
      </c>
      <c r="G95" s="193" t="s">
        <v>181</v>
      </c>
      <c r="H95" s="194">
        <v>0</v>
      </c>
      <c r="I95" s="194">
        <v>0</v>
      </c>
      <c r="J95" s="194"/>
      <c r="K95" s="194">
        <f t="shared" ref="K95:K104" si="43">+H95+I95-J95</f>
        <v>0</v>
      </c>
      <c r="L95" s="194">
        <v>0</v>
      </c>
      <c r="M95" s="194"/>
      <c r="N95" s="194">
        <f t="shared" ref="N95:N104" si="44">+K95+L95-M95</f>
        <v>0</v>
      </c>
      <c r="O95" s="194">
        <v>0</v>
      </c>
      <c r="P95" s="194"/>
      <c r="Q95" s="194">
        <f t="shared" ref="Q95:Q104" si="45">+N95+O95-P95</f>
        <v>0</v>
      </c>
      <c r="R95" s="194">
        <v>0</v>
      </c>
      <c r="S95" s="194"/>
      <c r="T95" s="194">
        <f t="shared" ref="T95:T104" si="46">+Q95+R95-S95</f>
        <v>0</v>
      </c>
      <c r="Y95" s="198"/>
    </row>
    <row r="96" spans="1:25" x14ac:dyDescent="0.3">
      <c r="A96" s="186"/>
      <c r="B96" s="186"/>
      <c r="C96" s="186"/>
      <c r="D96" s="186"/>
      <c r="E96" s="187" t="s">
        <v>308</v>
      </c>
      <c r="F96" s="188"/>
      <c r="G96" s="188" t="s">
        <v>312</v>
      </c>
      <c r="H96" s="189">
        <v>0</v>
      </c>
      <c r="I96" s="189">
        <f>SUM(I97:I98)</f>
        <v>0</v>
      </c>
      <c r="J96" s="189">
        <f>SUM(J97:J98)</f>
        <v>0</v>
      </c>
      <c r="K96" s="189">
        <f t="shared" si="43"/>
        <v>0</v>
      </c>
      <c r="L96" s="189">
        <f>SUM(L97:L98)</f>
        <v>1100000</v>
      </c>
      <c r="M96" s="189">
        <f>SUM(M97:M98)</f>
        <v>0</v>
      </c>
      <c r="N96" s="189">
        <f t="shared" si="44"/>
        <v>1100000</v>
      </c>
      <c r="O96" s="189">
        <f>SUM(O97:O98)</f>
        <v>0</v>
      </c>
      <c r="P96" s="189">
        <f>SUM(P97:P98)</f>
        <v>0</v>
      </c>
      <c r="Q96" s="189">
        <f t="shared" si="45"/>
        <v>1100000</v>
      </c>
      <c r="R96" s="189">
        <f>SUM(R97:R98)</f>
        <v>0</v>
      </c>
      <c r="S96" s="189">
        <f>SUM(S97:S98)</f>
        <v>0</v>
      </c>
      <c r="T96" s="189">
        <f t="shared" si="46"/>
        <v>1100000</v>
      </c>
      <c r="U96" s="161" t="s">
        <v>126</v>
      </c>
      <c r="Y96" s="198"/>
    </row>
    <row r="97" spans="1:25" x14ac:dyDescent="0.3">
      <c r="A97" s="179">
        <v>2520317</v>
      </c>
      <c r="B97" s="179" t="s">
        <v>308</v>
      </c>
      <c r="C97" s="179" t="s">
        <v>308</v>
      </c>
      <c r="D97" s="190" t="s">
        <v>121</v>
      </c>
      <c r="E97" s="195">
        <v>421300102</v>
      </c>
      <c r="F97" s="193">
        <v>830102</v>
      </c>
      <c r="G97" s="193" t="s">
        <v>187</v>
      </c>
      <c r="H97" s="194">
        <v>0</v>
      </c>
      <c r="I97" s="194">
        <v>0</v>
      </c>
      <c r="J97" s="194">
        <v>0</v>
      </c>
      <c r="K97" s="194">
        <f t="shared" si="43"/>
        <v>0</v>
      </c>
      <c r="L97" s="194">
        <v>1100000</v>
      </c>
      <c r="M97" s="194">
        <v>0</v>
      </c>
      <c r="N97" s="194">
        <f t="shared" si="44"/>
        <v>1100000</v>
      </c>
      <c r="O97" s="194">
        <v>0</v>
      </c>
      <c r="P97" s="194">
        <v>0</v>
      </c>
      <c r="Q97" s="194">
        <f t="shared" si="45"/>
        <v>1100000</v>
      </c>
      <c r="R97" s="194">
        <v>0</v>
      </c>
      <c r="S97" s="194">
        <v>0</v>
      </c>
      <c r="T97" s="194">
        <f t="shared" si="46"/>
        <v>1100000</v>
      </c>
      <c r="U97" s="161" t="s">
        <v>126</v>
      </c>
      <c r="Y97" s="198"/>
    </row>
    <row r="98" spans="1:25" x14ac:dyDescent="0.3">
      <c r="A98" s="179">
        <v>2520317</v>
      </c>
      <c r="B98" s="179" t="s">
        <v>308</v>
      </c>
      <c r="C98" s="179" t="s">
        <v>308</v>
      </c>
      <c r="D98" s="190" t="s">
        <v>121</v>
      </c>
      <c r="E98" s="195">
        <v>415900401</v>
      </c>
      <c r="F98" s="193">
        <v>510401</v>
      </c>
      <c r="G98" s="193" t="s">
        <v>181</v>
      </c>
      <c r="H98" s="194">
        <v>0</v>
      </c>
      <c r="I98" s="194">
        <v>0</v>
      </c>
      <c r="J98" s="194"/>
      <c r="K98" s="194">
        <f t="shared" si="43"/>
        <v>0</v>
      </c>
      <c r="L98" s="194">
        <v>0</v>
      </c>
      <c r="M98" s="194"/>
      <c r="N98" s="194">
        <f t="shared" si="44"/>
        <v>0</v>
      </c>
      <c r="O98" s="194">
        <v>0</v>
      </c>
      <c r="P98" s="194"/>
      <c r="Q98" s="194">
        <f t="shared" si="45"/>
        <v>0</v>
      </c>
      <c r="R98" s="194">
        <v>0</v>
      </c>
      <c r="S98" s="194"/>
      <c r="T98" s="194">
        <f t="shared" si="46"/>
        <v>0</v>
      </c>
      <c r="Y98" s="198"/>
    </row>
    <row r="99" spans="1:25" x14ac:dyDescent="0.3">
      <c r="A99" s="186"/>
      <c r="B99" s="186"/>
      <c r="C99" s="186"/>
      <c r="D99" s="186"/>
      <c r="E99" s="187" t="s">
        <v>309</v>
      </c>
      <c r="F99" s="188"/>
      <c r="G99" s="188" t="s">
        <v>313</v>
      </c>
      <c r="H99" s="189">
        <v>0</v>
      </c>
      <c r="I99" s="189">
        <f>SUM(I100:I101)</f>
        <v>0</v>
      </c>
      <c r="J99" s="189">
        <f>SUM(J100:J101)</f>
        <v>0</v>
      </c>
      <c r="K99" s="189">
        <f t="shared" si="43"/>
        <v>0</v>
      </c>
      <c r="L99" s="189">
        <f>SUM(L100:L101)</f>
        <v>28665318.5</v>
      </c>
      <c r="M99" s="189">
        <f>SUM(M100:M101)</f>
        <v>0</v>
      </c>
      <c r="N99" s="189">
        <f t="shared" si="44"/>
        <v>28665318.5</v>
      </c>
      <c r="O99" s="189">
        <f>SUM(O100:O101)</f>
        <v>0</v>
      </c>
      <c r="P99" s="189">
        <f>SUM(P100:P101)</f>
        <v>0</v>
      </c>
      <c r="Q99" s="189">
        <f t="shared" si="45"/>
        <v>28665318.5</v>
      </c>
      <c r="R99" s="189">
        <f>SUM(R100:R101)</f>
        <v>0</v>
      </c>
      <c r="S99" s="189">
        <f>SUM(S100:S101)</f>
        <v>0</v>
      </c>
      <c r="T99" s="189">
        <f t="shared" si="46"/>
        <v>28665318.5</v>
      </c>
      <c r="U99" s="161" t="s">
        <v>126</v>
      </c>
      <c r="Y99" s="198"/>
    </row>
    <row r="100" spans="1:25" x14ac:dyDescent="0.3">
      <c r="A100" s="179">
        <v>2520317</v>
      </c>
      <c r="B100" s="179" t="s">
        <v>309</v>
      </c>
      <c r="C100" s="179" t="s">
        <v>309</v>
      </c>
      <c r="D100" s="190" t="s">
        <v>121</v>
      </c>
      <c r="E100" s="195">
        <v>421300102</v>
      </c>
      <c r="F100" s="193">
        <v>830102</v>
      </c>
      <c r="G100" s="193" t="s">
        <v>187</v>
      </c>
      <c r="H100" s="194">
        <v>0</v>
      </c>
      <c r="I100" s="194">
        <v>0</v>
      </c>
      <c r="J100" s="194">
        <v>0</v>
      </c>
      <c r="K100" s="194">
        <f t="shared" si="43"/>
        <v>0</v>
      </c>
      <c r="L100" s="194">
        <v>28665318.5</v>
      </c>
      <c r="M100" s="194">
        <v>0</v>
      </c>
      <c r="N100" s="194">
        <f t="shared" si="44"/>
        <v>28665318.5</v>
      </c>
      <c r="O100" s="194">
        <v>0</v>
      </c>
      <c r="P100" s="194">
        <v>0</v>
      </c>
      <c r="Q100" s="194">
        <f t="shared" si="45"/>
        <v>28665318.5</v>
      </c>
      <c r="R100" s="194">
        <v>0</v>
      </c>
      <c r="S100" s="194">
        <v>0</v>
      </c>
      <c r="T100" s="194">
        <f t="shared" si="46"/>
        <v>28665318.5</v>
      </c>
      <c r="U100" s="161" t="s">
        <v>126</v>
      </c>
      <c r="Y100" s="198"/>
    </row>
    <row r="101" spans="1:25" x14ac:dyDescent="0.3">
      <c r="A101" s="179">
        <v>2520317</v>
      </c>
      <c r="B101" s="179" t="s">
        <v>309</v>
      </c>
      <c r="C101" s="179" t="s">
        <v>309</v>
      </c>
      <c r="D101" s="190" t="s">
        <v>121</v>
      </c>
      <c r="E101" s="195">
        <v>415900401</v>
      </c>
      <c r="F101" s="193">
        <v>510401</v>
      </c>
      <c r="G101" s="193" t="s">
        <v>181</v>
      </c>
      <c r="H101" s="194">
        <v>0</v>
      </c>
      <c r="I101" s="194">
        <v>0</v>
      </c>
      <c r="J101" s="194"/>
      <c r="K101" s="194">
        <f t="shared" si="43"/>
        <v>0</v>
      </c>
      <c r="L101" s="194">
        <v>0</v>
      </c>
      <c r="M101" s="194"/>
      <c r="N101" s="194">
        <f t="shared" si="44"/>
        <v>0</v>
      </c>
      <c r="O101" s="194">
        <v>0</v>
      </c>
      <c r="P101" s="194"/>
      <c r="Q101" s="194">
        <f t="shared" si="45"/>
        <v>0</v>
      </c>
      <c r="R101" s="194">
        <v>0</v>
      </c>
      <c r="S101" s="194"/>
      <c r="T101" s="194">
        <f t="shared" si="46"/>
        <v>0</v>
      </c>
      <c r="Y101" s="198"/>
    </row>
    <row r="102" spans="1:25" x14ac:dyDescent="0.3">
      <c r="A102" s="186"/>
      <c r="B102" s="186"/>
      <c r="C102" s="186"/>
      <c r="D102" s="186"/>
      <c r="E102" s="187" t="s">
        <v>310</v>
      </c>
      <c r="F102" s="188"/>
      <c r="G102" s="188" t="s">
        <v>314</v>
      </c>
      <c r="H102" s="189">
        <v>0</v>
      </c>
      <c r="I102" s="189">
        <f>SUM(I103:I104)</f>
        <v>0</v>
      </c>
      <c r="J102" s="189">
        <f>SUM(J103:J104)</f>
        <v>0</v>
      </c>
      <c r="K102" s="189">
        <f t="shared" si="43"/>
        <v>0</v>
      </c>
      <c r="L102" s="189">
        <f>SUM(L103:L104)</f>
        <v>1011122.35</v>
      </c>
      <c r="M102" s="189">
        <f>SUM(M103:M104)</f>
        <v>0</v>
      </c>
      <c r="N102" s="189">
        <f t="shared" si="44"/>
        <v>1011122.35</v>
      </c>
      <c r="O102" s="189">
        <f>SUM(O103:O104)</f>
        <v>0</v>
      </c>
      <c r="P102" s="189">
        <f>SUM(P103:P104)</f>
        <v>0</v>
      </c>
      <c r="Q102" s="189">
        <f t="shared" si="45"/>
        <v>1011122.35</v>
      </c>
      <c r="R102" s="189">
        <f>SUM(R103:R104)</f>
        <v>0</v>
      </c>
      <c r="S102" s="189">
        <f>SUM(S103:S104)</f>
        <v>0</v>
      </c>
      <c r="T102" s="189">
        <f t="shared" si="46"/>
        <v>1011122.35</v>
      </c>
      <c r="U102" s="161" t="s">
        <v>126</v>
      </c>
      <c r="Y102" s="198"/>
    </row>
    <row r="103" spans="1:25" x14ac:dyDescent="0.3">
      <c r="A103" s="179">
        <v>2520317</v>
      </c>
      <c r="B103" s="179" t="s">
        <v>310</v>
      </c>
      <c r="C103" s="179" t="s">
        <v>310</v>
      </c>
      <c r="D103" s="190" t="s">
        <v>121</v>
      </c>
      <c r="E103" s="195">
        <v>421300102</v>
      </c>
      <c r="F103" s="193">
        <v>830102</v>
      </c>
      <c r="G103" s="193" t="s">
        <v>187</v>
      </c>
      <c r="H103" s="194">
        <v>0</v>
      </c>
      <c r="I103" s="194">
        <v>0</v>
      </c>
      <c r="J103" s="194">
        <v>0</v>
      </c>
      <c r="K103" s="194">
        <f t="shared" si="43"/>
        <v>0</v>
      </c>
      <c r="L103" s="194">
        <v>1011122.35</v>
      </c>
      <c r="M103" s="194">
        <v>0</v>
      </c>
      <c r="N103" s="194">
        <f t="shared" si="44"/>
        <v>1011122.35</v>
      </c>
      <c r="O103" s="194">
        <v>0</v>
      </c>
      <c r="P103" s="194">
        <v>0</v>
      </c>
      <c r="Q103" s="194">
        <f t="shared" si="45"/>
        <v>1011122.35</v>
      </c>
      <c r="R103" s="194">
        <v>0</v>
      </c>
      <c r="S103" s="194">
        <v>0</v>
      </c>
      <c r="T103" s="194">
        <f t="shared" si="46"/>
        <v>1011122.35</v>
      </c>
      <c r="U103" s="161" t="s">
        <v>126</v>
      </c>
      <c r="Y103" s="198"/>
    </row>
    <row r="104" spans="1:25" x14ac:dyDescent="0.3">
      <c r="A104" s="179">
        <v>2520317</v>
      </c>
      <c r="B104" s="179" t="s">
        <v>310</v>
      </c>
      <c r="C104" s="179" t="s">
        <v>310</v>
      </c>
      <c r="D104" s="190" t="s">
        <v>121</v>
      </c>
      <c r="E104" s="195">
        <v>415900401</v>
      </c>
      <c r="F104" s="193">
        <v>510401</v>
      </c>
      <c r="G104" s="193" t="s">
        <v>181</v>
      </c>
      <c r="H104" s="194">
        <v>0</v>
      </c>
      <c r="I104" s="194">
        <v>0</v>
      </c>
      <c r="J104" s="194"/>
      <c r="K104" s="194">
        <f t="shared" si="43"/>
        <v>0</v>
      </c>
      <c r="L104" s="194">
        <v>0</v>
      </c>
      <c r="M104" s="194"/>
      <c r="N104" s="194">
        <f t="shared" si="44"/>
        <v>0</v>
      </c>
      <c r="O104" s="194">
        <v>0</v>
      </c>
      <c r="P104" s="194"/>
      <c r="Q104" s="194">
        <f t="shared" si="45"/>
        <v>0</v>
      </c>
      <c r="R104" s="194">
        <v>0</v>
      </c>
      <c r="S104" s="194"/>
      <c r="T104" s="194">
        <f t="shared" si="46"/>
        <v>0</v>
      </c>
      <c r="Y104" s="198"/>
    </row>
    <row r="105" spans="1:25" x14ac:dyDescent="0.3">
      <c r="A105" s="186"/>
      <c r="B105" s="186"/>
      <c r="C105" s="186"/>
      <c r="D105" s="186"/>
      <c r="E105" s="187" t="s">
        <v>316</v>
      </c>
      <c r="F105" s="188"/>
      <c r="G105" s="188" t="s">
        <v>317</v>
      </c>
      <c r="H105" s="189">
        <v>0</v>
      </c>
      <c r="I105" s="189">
        <f>SUM(I106:I107)</f>
        <v>0</v>
      </c>
      <c r="J105" s="189">
        <f>SUM(J106:J107)</f>
        <v>0</v>
      </c>
      <c r="K105" s="189">
        <f t="shared" ref="K105:K108" si="47">+H105+I105-J105</f>
        <v>0</v>
      </c>
      <c r="L105" s="189">
        <f>SUM(L106:L107)</f>
        <v>0</v>
      </c>
      <c r="M105" s="189">
        <f>SUM(M106:M107)</f>
        <v>0</v>
      </c>
      <c r="N105" s="189">
        <f t="shared" ref="N105:N108" si="48">+K105+L105-M105</f>
        <v>0</v>
      </c>
      <c r="O105" s="189">
        <f>SUM(O106:O107)</f>
        <v>400000</v>
      </c>
      <c r="P105" s="189">
        <f>SUM(P106:P107)</f>
        <v>0</v>
      </c>
      <c r="Q105" s="189">
        <f t="shared" ref="Q105:Q108" si="49">+N105+O105-P105</f>
        <v>400000</v>
      </c>
      <c r="R105" s="189">
        <f>SUM(R106:R107)</f>
        <v>0</v>
      </c>
      <c r="S105" s="189">
        <f>SUM(S106:S107)</f>
        <v>0</v>
      </c>
      <c r="T105" s="189">
        <f t="shared" ref="T105:T108" si="50">+Q105+R105-S105</f>
        <v>400000</v>
      </c>
      <c r="U105" s="161" t="s">
        <v>126</v>
      </c>
      <c r="V105" s="161"/>
      <c r="Y105" s="198"/>
    </row>
    <row r="106" spans="1:25" x14ac:dyDescent="0.3">
      <c r="A106" s="179">
        <v>2610717</v>
      </c>
      <c r="B106" s="179" t="s">
        <v>316</v>
      </c>
      <c r="C106" s="179" t="s">
        <v>316</v>
      </c>
      <c r="D106" s="190" t="s">
        <v>121</v>
      </c>
      <c r="E106" s="195">
        <v>421300101</v>
      </c>
      <c r="F106" s="193">
        <v>830101</v>
      </c>
      <c r="G106" s="193" t="s">
        <v>114</v>
      </c>
      <c r="H106" s="194">
        <v>0</v>
      </c>
      <c r="I106" s="194">
        <v>0</v>
      </c>
      <c r="J106" s="194">
        <v>0</v>
      </c>
      <c r="K106" s="194">
        <f t="shared" si="47"/>
        <v>0</v>
      </c>
      <c r="L106" s="194">
        <v>0</v>
      </c>
      <c r="M106" s="194">
        <v>0</v>
      </c>
      <c r="N106" s="194">
        <f t="shared" si="48"/>
        <v>0</v>
      </c>
      <c r="O106" s="236">
        <v>150000</v>
      </c>
      <c r="P106" s="194">
        <v>0</v>
      </c>
      <c r="Q106" s="194">
        <f t="shared" si="49"/>
        <v>150000</v>
      </c>
      <c r="R106" s="194">
        <v>0</v>
      </c>
      <c r="S106" s="194">
        <v>0</v>
      </c>
      <c r="T106" s="194">
        <f t="shared" si="50"/>
        <v>150000</v>
      </c>
      <c r="U106" s="161" t="s">
        <v>126</v>
      </c>
      <c r="V106" s="161"/>
      <c r="Y106" s="198"/>
    </row>
    <row r="107" spans="1:25" x14ac:dyDescent="0.3">
      <c r="A107" s="179">
        <v>1100217</v>
      </c>
      <c r="B107" s="179" t="s">
        <v>316</v>
      </c>
      <c r="C107" s="179" t="s">
        <v>316</v>
      </c>
      <c r="D107" s="190" t="s">
        <v>121</v>
      </c>
      <c r="E107" s="195">
        <v>421300103</v>
      </c>
      <c r="F107" s="193">
        <v>830103</v>
      </c>
      <c r="G107" s="193" t="s">
        <v>294</v>
      </c>
      <c r="H107" s="194">
        <v>0</v>
      </c>
      <c r="I107" s="194">
        <v>0</v>
      </c>
      <c r="J107" s="194"/>
      <c r="K107" s="194">
        <f t="shared" si="47"/>
        <v>0</v>
      </c>
      <c r="L107" s="194">
        <v>0</v>
      </c>
      <c r="M107" s="194"/>
      <c r="N107" s="194">
        <f t="shared" si="48"/>
        <v>0</v>
      </c>
      <c r="O107" s="236">
        <v>250000</v>
      </c>
      <c r="P107" s="194"/>
      <c r="Q107" s="194">
        <f t="shared" si="49"/>
        <v>250000</v>
      </c>
      <c r="R107" s="194">
        <v>0</v>
      </c>
      <c r="S107" s="194"/>
      <c r="T107" s="194">
        <f t="shared" si="50"/>
        <v>250000</v>
      </c>
      <c r="U107" s="161" t="s">
        <v>126</v>
      </c>
      <c r="V107" s="161"/>
      <c r="Y107" s="198"/>
    </row>
    <row r="108" spans="1:25" x14ac:dyDescent="0.3">
      <c r="A108" s="186"/>
      <c r="B108" s="186"/>
      <c r="C108" s="186"/>
      <c r="D108" s="186"/>
      <c r="E108" s="187" t="s">
        <v>318</v>
      </c>
      <c r="F108" s="188"/>
      <c r="G108" s="188" t="s">
        <v>321</v>
      </c>
      <c r="H108" s="189">
        <v>0</v>
      </c>
      <c r="I108" s="189">
        <f>SUM(I109:I111)</f>
        <v>0</v>
      </c>
      <c r="J108" s="189">
        <f>SUM(J109:J111)</f>
        <v>0</v>
      </c>
      <c r="K108" s="189">
        <f t="shared" si="47"/>
        <v>0</v>
      </c>
      <c r="L108" s="189">
        <f>SUM(L109:L111)</f>
        <v>0</v>
      </c>
      <c r="M108" s="189">
        <f>SUM(M109:M111)</f>
        <v>0</v>
      </c>
      <c r="N108" s="189">
        <f t="shared" si="48"/>
        <v>0</v>
      </c>
      <c r="O108" s="189">
        <f>SUM(O109:O111)</f>
        <v>750000</v>
      </c>
      <c r="P108" s="189">
        <f>SUM(P109:P111)</f>
        <v>0</v>
      </c>
      <c r="Q108" s="189">
        <f t="shared" si="49"/>
        <v>750000</v>
      </c>
      <c r="R108" s="189">
        <f>SUM(R109:R111)</f>
        <v>0</v>
      </c>
      <c r="S108" s="189">
        <f>SUM(S109:S111)</f>
        <v>0</v>
      </c>
      <c r="T108" s="189">
        <f t="shared" si="50"/>
        <v>750000</v>
      </c>
      <c r="U108" s="161" t="s">
        <v>126</v>
      </c>
      <c r="V108" s="161"/>
      <c r="Y108" s="198"/>
    </row>
    <row r="109" spans="1:25" x14ac:dyDescent="0.3">
      <c r="A109" s="179">
        <v>2610717</v>
      </c>
      <c r="B109" s="179" t="s">
        <v>318</v>
      </c>
      <c r="C109" s="179" t="s">
        <v>318</v>
      </c>
      <c r="D109" s="190" t="s">
        <v>121</v>
      </c>
      <c r="E109" s="195">
        <v>421300101</v>
      </c>
      <c r="F109" s="193">
        <v>830101</v>
      </c>
      <c r="G109" s="193" t="s">
        <v>114</v>
      </c>
      <c r="H109" s="194">
        <v>0</v>
      </c>
      <c r="I109" s="194"/>
      <c r="J109" s="194"/>
      <c r="K109" s="194">
        <f>+H109+I109-J109</f>
        <v>0</v>
      </c>
      <c r="L109" s="194">
        <v>0</v>
      </c>
      <c r="M109" s="194"/>
      <c r="N109" s="194">
        <f>+K109+L109-M109</f>
        <v>0</v>
      </c>
      <c r="O109" s="236">
        <v>500000</v>
      </c>
      <c r="P109" s="194"/>
      <c r="Q109" s="194">
        <f>+N109+O109-P109</f>
        <v>500000</v>
      </c>
      <c r="R109" s="194">
        <v>0</v>
      </c>
      <c r="S109" s="194"/>
      <c r="T109" s="194">
        <f>+Q109+R109-S109</f>
        <v>500000</v>
      </c>
      <c r="U109" s="161" t="s">
        <v>126</v>
      </c>
      <c r="V109" s="161"/>
      <c r="Y109" s="198"/>
    </row>
    <row r="110" spans="1:25" x14ac:dyDescent="0.3">
      <c r="A110" s="199">
        <v>1700917</v>
      </c>
      <c r="B110" s="179" t="s">
        <v>318</v>
      </c>
      <c r="C110" s="179" t="s">
        <v>318</v>
      </c>
      <c r="D110" s="190" t="s">
        <v>121</v>
      </c>
      <c r="E110" s="195">
        <v>421300104</v>
      </c>
      <c r="F110" s="193">
        <v>830104</v>
      </c>
      <c r="G110" s="193" t="s">
        <v>228</v>
      </c>
      <c r="H110" s="194">
        <v>0</v>
      </c>
      <c r="I110" s="194"/>
      <c r="J110" s="194"/>
      <c r="K110" s="194"/>
      <c r="L110" s="194">
        <v>0</v>
      </c>
      <c r="M110" s="194"/>
      <c r="N110" s="194"/>
      <c r="O110" s="236">
        <v>250000</v>
      </c>
      <c r="P110" s="194"/>
      <c r="Q110" s="194">
        <v>500000</v>
      </c>
      <c r="R110" s="194">
        <v>0</v>
      </c>
      <c r="S110" s="194"/>
      <c r="T110" s="194">
        <v>500000</v>
      </c>
      <c r="U110" s="161" t="s">
        <v>126</v>
      </c>
      <c r="V110" s="161"/>
      <c r="Y110" s="198"/>
    </row>
    <row r="111" spans="1:25" x14ac:dyDescent="0.3">
      <c r="A111" s="179"/>
      <c r="B111" s="179" t="s">
        <v>318</v>
      </c>
      <c r="C111" s="179" t="s">
        <v>318</v>
      </c>
      <c r="D111" s="190" t="s">
        <v>121</v>
      </c>
      <c r="E111" s="195">
        <v>415900401</v>
      </c>
      <c r="F111" s="193">
        <v>510401</v>
      </c>
      <c r="G111" s="193" t="s">
        <v>181</v>
      </c>
      <c r="H111" s="194">
        <v>0</v>
      </c>
      <c r="I111" s="194">
        <v>0</v>
      </c>
      <c r="J111" s="194"/>
      <c r="K111" s="194">
        <f t="shared" ref="K111:K117" si="51">+H111+I111-J111</f>
        <v>0</v>
      </c>
      <c r="L111" s="194">
        <v>0</v>
      </c>
      <c r="M111" s="194"/>
      <c r="N111" s="194">
        <f t="shared" ref="N111:N117" si="52">+K111+L111-M111</f>
        <v>0</v>
      </c>
      <c r="O111" s="194">
        <v>0</v>
      </c>
      <c r="P111" s="194"/>
      <c r="Q111" s="194">
        <f t="shared" ref="Q111:Q117" si="53">+N111+O111-P111</f>
        <v>0</v>
      </c>
      <c r="R111" s="194">
        <v>0</v>
      </c>
      <c r="S111" s="194"/>
      <c r="T111" s="194">
        <f t="shared" ref="T111:T117" si="54">+Q111+R111-S111</f>
        <v>0</v>
      </c>
      <c r="Y111" s="198"/>
    </row>
    <row r="112" spans="1:25" x14ac:dyDescent="0.3">
      <c r="A112" s="186"/>
      <c r="B112" s="186"/>
      <c r="C112" s="186"/>
      <c r="D112" s="186"/>
      <c r="E112" s="187" t="s">
        <v>319</v>
      </c>
      <c r="F112" s="188"/>
      <c r="G112" s="188" t="s">
        <v>320</v>
      </c>
      <c r="H112" s="189">
        <v>0</v>
      </c>
      <c r="I112" s="189">
        <f>SUM(I113:I114)</f>
        <v>0</v>
      </c>
      <c r="J112" s="189">
        <f>SUM(J113:J114)</f>
        <v>0</v>
      </c>
      <c r="K112" s="189">
        <f t="shared" si="51"/>
        <v>0</v>
      </c>
      <c r="L112" s="189">
        <f>SUM(L113:L114)</f>
        <v>0</v>
      </c>
      <c r="M112" s="189">
        <f>SUM(M113:M114)</f>
        <v>0</v>
      </c>
      <c r="N112" s="189">
        <f t="shared" si="52"/>
        <v>0</v>
      </c>
      <c r="O112" s="189">
        <f>SUM(O113:O114)</f>
        <v>741750</v>
      </c>
      <c r="P112" s="189">
        <f>SUM(P113:P114)</f>
        <v>0</v>
      </c>
      <c r="Q112" s="189">
        <f t="shared" si="53"/>
        <v>741750</v>
      </c>
      <c r="R112" s="189">
        <f>SUM(R113:R114)</f>
        <v>0</v>
      </c>
      <c r="S112" s="189">
        <f>SUM(S113:S114)</f>
        <v>0</v>
      </c>
      <c r="T112" s="189">
        <f t="shared" si="54"/>
        <v>741750</v>
      </c>
      <c r="U112" s="161" t="s">
        <v>126</v>
      </c>
      <c r="V112" s="161"/>
      <c r="Y112" s="198"/>
    </row>
    <row r="113" spans="1:25" x14ac:dyDescent="0.3">
      <c r="A113" s="179">
        <v>2520317</v>
      </c>
      <c r="B113" s="179" t="s">
        <v>319</v>
      </c>
      <c r="C113" s="179" t="s">
        <v>319</v>
      </c>
      <c r="D113" s="190" t="s">
        <v>121</v>
      </c>
      <c r="E113" s="195">
        <v>421300102</v>
      </c>
      <c r="F113" s="193">
        <v>830102</v>
      </c>
      <c r="G113" s="193" t="s">
        <v>187</v>
      </c>
      <c r="H113" s="194">
        <v>0</v>
      </c>
      <c r="I113" s="200">
        <v>0</v>
      </c>
      <c r="J113" s="194">
        <v>0</v>
      </c>
      <c r="K113" s="194">
        <f t="shared" si="51"/>
        <v>0</v>
      </c>
      <c r="L113" s="200">
        <v>0</v>
      </c>
      <c r="M113" s="194">
        <v>0</v>
      </c>
      <c r="N113" s="194">
        <f t="shared" si="52"/>
        <v>0</v>
      </c>
      <c r="O113" s="200">
        <v>741750</v>
      </c>
      <c r="P113" s="194">
        <v>0</v>
      </c>
      <c r="Q113" s="194">
        <f t="shared" si="53"/>
        <v>741750</v>
      </c>
      <c r="R113" s="200">
        <v>0</v>
      </c>
      <c r="S113" s="194">
        <v>0</v>
      </c>
      <c r="T113" s="194">
        <f t="shared" si="54"/>
        <v>741750</v>
      </c>
      <c r="U113" s="161" t="s">
        <v>126</v>
      </c>
      <c r="V113" s="161"/>
      <c r="W113" s="163"/>
      <c r="Y113" s="198"/>
    </row>
    <row r="114" spans="1:25" x14ac:dyDescent="0.3">
      <c r="A114" s="179">
        <v>2520317</v>
      </c>
      <c r="B114" s="179" t="s">
        <v>319</v>
      </c>
      <c r="C114" s="179" t="s">
        <v>319</v>
      </c>
      <c r="D114" s="190" t="s">
        <v>121</v>
      </c>
      <c r="E114" s="195">
        <v>415900401</v>
      </c>
      <c r="F114" s="193">
        <v>510401</v>
      </c>
      <c r="G114" s="193" t="s">
        <v>181</v>
      </c>
      <c r="H114" s="194">
        <v>0</v>
      </c>
      <c r="I114" s="194">
        <v>0</v>
      </c>
      <c r="J114" s="194"/>
      <c r="K114" s="194">
        <f t="shared" si="51"/>
        <v>0</v>
      </c>
      <c r="L114" s="194">
        <v>0</v>
      </c>
      <c r="M114" s="194"/>
      <c r="N114" s="194">
        <f t="shared" si="52"/>
        <v>0</v>
      </c>
      <c r="O114" s="194">
        <v>0</v>
      </c>
      <c r="P114" s="194"/>
      <c r="Q114" s="194">
        <f t="shared" si="53"/>
        <v>0</v>
      </c>
      <c r="R114" s="194">
        <v>0</v>
      </c>
      <c r="S114" s="194"/>
      <c r="T114" s="194">
        <f t="shared" si="54"/>
        <v>0</v>
      </c>
      <c r="W114" s="198"/>
      <c r="Y114" s="198"/>
    </row>
    <row r="115" spans="1:25" x14ac:dyDescent="0.3">
      <c r="A115" s="186"/>
      <c r="B115" s="186"/>
      <c r="C115" s="186"/>
      <c r="D115" s="186"/>
      <c r="E115" s="187" t="s">
        <v>322</v>
      </c>
      <c r="F115" s="188"/>
      <c r="G115" s="235" t="s">
        <v>325</v>
      </c>
      <c r="H115" s="189">
        <v>0</v>
      </c>
      <c r="I115" s="189">
        <f>SUM(I116:I117)</f>
        <v>0</v>
      </c>
      <c r="J115" s="189">
        <f>SUM(J116:J117)</f>
        <v>0</v>
      </c>
      <c r="K115" s="189">
        <f t="shared" si="51"/>
        <v>0</v>
      </c>
      <c r="L115" s="189">
        <f>SUM(L116:L117)</f>
        <v>0</v>
      </c>
      <c r="M115" s="189">
        <f>SUM(M116:M117)</f>
        <v>0</v>
      </c>
      <c r="N115" s="189">
        <f t="shared" si="52"/>
        <v>0</v>
      </c>
      <c r="O115" s="189">
        <f>SUM(O116:O117)</f>
        <v>14734910.43</v>
      </c>
      <c r="P115" s="189">
        <f>SUM(P116:P117)</f>
        <v>0</v>
      </c>
      <c r="Q115" s="189">
        <f t="shared" si="53"/>
        <v>14734910.43</v>
      </c>
      <c r="R115" s="189">
        <f>SUM(R116:R117)</f>
        <v>1535878.7</v>
      </c>
      <c r="S115" s="189">
        <f>SUM(S116:S117)</f>
        <v>0</v>
      </c>
      <c r="T115" s="189">
        <f t="shared" si="54"/>
        <v>16270789.129999999</v>
      </c>
      <c r="U115" s="161" t="s">
        <v>126</v>
      </c>
      <c r="V115" s="161" t="s">
        <v>126</v>
      </c>
      <c r="Y115" s="198"/>
    </row>
    <row r="116" spans="1:25" x14ac:dyDescent="0.3">
      <c r="A116" s="179">
        <v>2610717</v>
      </c>
      <c r="B116" s="234" t="s">
        <v>322</v>
      </c>
      <c r="C116" s="234" t="s">
        <v>322</v>
      </c>
      <c r="D116" s="190" t="s">
        <v>121</v>
      </c>
      <c r="E116" s="195">
        <v>421300101</v>
      </c>
      <c r="F116" s="193">
        <v>830101</v>
      </c>
      <c r="G116" s="193" t="s">
        <v>114</v>
      </c>
      <c r="H116" s="194">
        <v>0</v>
      </c>
      <c r="I116" s="194"/>
      <c r="J116" s="194">
        <v>0</v>
      </c>
      <c r="K116" s="194">
        <f t="shared" si="51"/>
        <v>0</v>
      </c>
      <c r="L116" s="194">
        <v>0</v>
      </c>
      <c r="M116" s="194">
        <v>0</v>
      </c>
      <c r="N116" s="194">
        <v>0</v>
      </c>
      <c r="O116" s="236">
        <v>14734910.43</v>
      </c>
      <c r="P116" s="194">
        <v>0</v>
      </c>
      <c r="Q116" s="194">
        <f t="shared" si="53"/>
        <v>14734910.43</v>
      </c>
      <c r="R116" s="194">
        <v>1535878.7</v>
      </c>
      <c r="S116" s="194">
        <v>0</v>
      </c>
      <c r="T116" s="194">
        <f t="shared" si="54"/>
        <v>16270789.129999999</v>
      </c>
      <c r="U116" s="161" t="s">
        <v>126</v>
      </c>
      <c r="V116" s="161" t="s">
        <v>126</v>
      </c>
      <c r="Y116" s="198"/>
    </row>
    <row r="117" spans="1:25" x14ac:dyDescent="0.3">
      <c r="A117" s="179">
        <v>2610717</v>
      </c>
      <c r="B117" s="234" t="s">
        <v>322</v>
      </c>
      <c r="C117" s="234" t="s">
        <v>322</v>
      </c>
      <c r="D117" s="190" t="s">
        <v>121</v>
      </c>
      <c r="E117" s="195">
        <v>415900401</v>
      </c>
      <c r="F117" s="193">
        <v>510401</v>
      </c>
      <c r="G117" s="193" t="s">
        <v>181</v>
      </c>
      <c r="H117" s="194">
        <v>0</v>
      </c>
      <c r="I117" s="194">
        <v>0</v>
      </c>
      <c r="J117" s="194"/>
      <c r="K117" s="194">
        <f t="shared" si="51"/>
        <v>0</v>
      </c>
      <c r="L117" s="194">
        <v>0</v>
      </c>
      <c r="M117" s="194"/>
      <c r="N117" s="194">
        <f t="shared" si="52"/>
        <v>0</v>
      </c>
      <c r="O117" s="194">
        <v>0</v>
      </c>
      <c r="P117" s="194"/>
      <c r="Q117" s="194">
        <f t="shared" si="53"/>
        <v>0</v>
      </c>
      <c r="R117" s="194">
        <v>0</v>
      </c>
      <c r="S117" s="194"/>
      <c r="T117" s="194">
        <f t="shared" si="54"/>
        <v>0</v>
      </c>
      <c r="Y117" s="198"/>
    </row>
    <row r="118" spans="1:25" x14ac:dyDescent="0.3">
      <c r="A118" s="186"/>
      <c r="B118" s="186"/>
      <c r="C118" s="186"/>
      <c r="D118" s="186"/>
      <c r="E118" s="187" t="s">
        <v>323</v>
      </c>
      <c r="F118" s="188"/>
      <c r="G118" s="235" t="s">
        <v>324</v>
      </c>
      <c r="H118" s="189">
        <v>0</v>
      </c>
      <c r="I118" s="189">
        <f>SUM(I119:I120)</f>
        <v>0</v>
      </c>
      <c r="J118" s="189">
        <f>SUM(J119:J120)</f>
        <v>0</v>
      </c>
      <c r="K118" s="189">
        <f t="shared" ref="K118:K120" si="55">+H118+I118-J118</f>
        <v>0</v>
      </c>
      <c r="L118" s="189">
        <f>SUM(L119:L120)</f>
        <v>0</v>
      </c>
      <c r="M118" s="189">
        <f>SUM(M119:M120)</f>
        <v>0</v>
      </c>
      <c r="N118" s="189">
        <f t="shared" ref="N118" si="56">+K118+L118-M118</f>
        <v>0</v>
      </c>
      <c r="O118" s="189">
        <f>SUM(O119:O120)</f>
        <v>1650000</v>
      </c>
      <c r="P118" s="189">
        <f>SUM(P119:P120)</f>
        <v>0</v>
      </c>
      <c r="Q118" s="189">
        <f t="shared" ref="Q118:Q120" si="57">+N118+O118-P118</f>
        <v>1650000</v>
      </c>
      <c r="R118" s="189">
        <f>SUM(R119:R120)</f>
        <v>0</v>
      </c>
      <c r="S118" s="189">
        <f>SUM(S119:S120)</f>
        <v>0</v>
      </c>
      <c r="T118" s="189">
        <f t="shared" ref="T118:T120" si="58">+Q118+R118-S118</f>
        <v>1650000</v>
      </c>
      <c r="U118" s="161" t="s">
        <v>126</v>
      </c>
      <c r="V118" s="161"/>
      <c r="Y118" s="198"/>
    </row>
    <row r="119" spans="1:25" x14ac:dyDescent="0.3">
      <c r="A119" s="179">
        <v>2610717</v>
      </c>
      <c r="B119" s="234" t="s">
        <v>323</v>
      </c>
      <c r="C119" s="234" t="s">
        <v>323</v>
      </c>
      <c r="D119" s="190" t="s">
        <v>121</v>
      </c>
      <c r="E119" s="195">
        <v>421300101</v>
      </c>
      <c r="F119" s="193">
        <v>830101</v>
      </c>
      <c r="G119" s="193" t="s">
        <v>114</v>
      </c>
      <c r="H119" s="194">
        <v>0</v>
      </c>
      <c r="I119" s="194"/>
      <c r="J119" s="194">
        <v>0</v>
      </c>
      <c r="K119" s="194">
        <f t="shared" si="55"/>
        <v>0</v>
      </c>
      <c r="L119" s="194">
        <v>0</v>
      </c>
      <c r="M119" s="194">
        <v>0</v>
      </c>
      <c r="N119" s="194">
        <v>0</v>
      </c>
      <c r="O119" s="236">
        <v>1650000</v>
      </c>
      <c r="P119" s="194">
        <v>0</v>
      </c>
      <c r="Q119" s="194">
        <f t="shared" si="57"/>
        <v>1650000</v>
      </c>
      <c r="R119" s="194">
        <v>0</v>
      </c>
      <c r="S119" s="194">
        <v>0</v>
      </c>
      <c r="T119" s="194">
        <f t="shared" si="58"/>
        <v>1650000</v>
      </c>
      <c r="U119" s="161" t="s">
        <v>126</v>
      </c>
      <c r="V119" s="161"/>
      <c r="Y119" s="198"/>
    </row>
    <row r="120" spans="1:25" x14ac:dyDescent="0.3">
      <c r="A120" s="179">
        <v>2610717</v>
      </c>
      <c r="B120" s="234" t="s">
        <v>323</v>
      </c>
      <c r="C120" s="234" t="s">
        <v>323</v>
      </c>
      <c r="D120" s="190" t="s">
        <v>121</v>
      </c>
      <c r="E120" s="195">
        <v>415900401</v>
      </c>
      <c r="F120" s="193">
        <v>510401</v>
      </c>
      <c r="G120" s="193" t="s">
        <v>181</v>
      </c>
      <c r="H120" s="194">
        <v>0</v>
      </c>
      <c r="I120" s="194">
        <v>0</v>
      </c>
      <c r="J120" s="194"/>
      <c r="K120" s="194">
        <f t="shared" si="55"/>
        <v>0</v>
      </c>
      <c r="L120" s="194">
        <v>0</v>
      </c>
      <c r="M120" s="194"/>
      <c r="N120" s="194">
        <f t="shared" ref="N120:N121" si="59">+K120+L120-M120</f>
        <v>0</v>
      </c>
      <c r="O120" s="194">
        <v>0</v>
      </c>
      <c r="P120" s="194"/>
      <c r="Q120" s="194">
        <f t="shared" si="57"/>
        <v>0</v>
      </c>
      <c r="R120" s="194">
        <v>0</v>
      </c>
      <c r="S120" s="194"/>
      <c r="T120" s="194">
        <f t="shared" si="58"/>
        <v>0</v>
      </c>
      <c r="Y120" s="198"/>
    </row>
    <row r="121" spans="1:25" x14ac:dyDescent="0.3">
      <c r="A121" s="186"/>
      <c r="B121" s="186"/>
      <c r="C121" s="186"/>
      <c r="D121" s="186"/>
      <c r="E121" s="187" t="s">
        <v>326</v>
      </c>
      <c r="F121" s="188"/>
      <c r="G121" s="235" t="s">
        <v>328</v>
      </c>
      <c r="H121" s="189">
        <v>0</v>
      </c>
      <c r="I121" s="189">
        <f>SUM(I122:I123)</f>
        <v>0</v>
      </c>
      <c r="J121" s="189">
        <f>SUM(J122:J123)</f>
        <v>0</v>
      </c>
      <c r="K121" s="189">
        <f t="shared" ref="K121:K123" si="60">+H121+I121-J121</f>
        <v>0</v>
      </c>
      <c r="L121" s="189">
        <f>SUM(L122:L123)</f>
        <v>0</v>
      </c>
      <c r="M121" s="189">
        <f>SUM(M122:M123)</f>
        <v>0</v>
      </c>
      <c r="N121" s="189">
        <f t="shared" si="59"/>
        <v>0</v>
      </c>
      <c r="O121" s="189">
        <f>SUM(O122:O123)</f>
        <v>800000</v>
      </c>
      <c r="P121" s="189">
        <f>SUM(P122:P123)</f>
        <v>0</v>
      </c>
      <c r="Q121" s="189">
        <f t="shared" ref="Q121:Q123" si="61">+N121+O121-P121</f>
        <v>800000</v>
      </c>
      <c r="R121" s="189">
        <f>SUM(R122:R123)</f>
        <v>0</v>
      </c>
      <c r="S121" s="189">
        <f>SUM(S122:S123)</f>
        <v>0</v>
      </c>
      <c r="T121" s="189">
        <f t="shared" ref="T121:T123" si="62">+Q121+R121-S121</f>
        <v>800000</v>
      </c>
      <c r="U121" s="161" t="s">
        <v>126</v>
      </c>
      <c r="V121" s="161"/>
      <c r="Y121" s="198"/>
    </row>
    <row r="122" spans="1:25" x14ac:dyDescent="0.3">
      <c r="A122" s="179">
        <v>2610717</v>
      </c>
      <c r="B122" s="234" t="s">
        <v>326</v>
      </c>
      <c r="C122" s="234" t="s">
        <v>326</v>
      </c>
      <c r="D122" s="190" t="s">
        <v>121</v>
      </c>
      <c r="E122" s="195">
        <v>421300101</v>
      </c>
      <c r="F122" s="193">
        <v>830101</v>
      </c>
      <c r="G122" s="193" t="s">
        <v>114</v>
      </c>
      <c r="H122" s="194">
        <v>0</v>
      </c>
      <c r="I122" s="194"/>
      <c r="J122" s="194">
        <v>0</v>
      </c>
      <c r="K122" s="194">
        <f t="shared" si="60"/>
        <v>0</v>
      </c>
      <c r="L122" s="194">
        <v>0</v>
      </c>
      <c r="M122" s="194">
        <v>0</v>
      </c>
      <c r="N122" s="194">
        <v>0</v>
      </c>
      <c r="O122" s="236">
        <v>800000</v>
      </c>
      <c r="P122" s="194">
        <v>0</v>
      </c>
      <c r="Q122" s="194">
        <f t="shared" si="61"/>
        <v>800000</v>
      </c>
      <c r="R122" s="194">
        <v>0</v>
      </c>
      <c r="S122" s="194">
        <v>0</v>
      </c>
      <c r="T122" s="194">
        <f t="shared" si="62"/>
        <v>800000</v>
      </c>
      <c r="U122" s="161" t="s">
        <v>126</v>
      </c>
      <c r="V122" s="161"/>
      <c r="Y122" s="198"/>
    </row>
    <row r="123" spans="1:25" x14ac:dyDescent="0.3">
      <c r="A123" s="179">
        <v>2610717</v>
      </c>
      <c r="B123" s="234" t="s">
        <v>326</v>
      </c>
      <c r="C123" s="234" t="s">
        <v>326</v>
      </c>
      <c r="D123" s="190" t="s">
        <v>121</v>
      </c>
      <c r="E123" s="195">
        <v>415900401</v>
      </c>
      <c r="F123" s="193">
        <v>510401</v>
      </c>
      <c r="G123" s="193" t="s">
        <v>181</v>
      </c>
      <c r="H123" s="194">
        <v>0</v>
      </c>
      <c r="I123" s="194">
        <v>0</v>
      </c>
      <c r="J123" s="194"/>
      <c r="K123" s="194">
        <f t="shared" si="60"/>
        <v>0</v>
      </c>
      <c r="L123" s="194">
        <v>0</v>
      </c>
      <c r="M123" s="194"/>
      <c r="N123" s="194">
        <f t="shared" ref="N123:N124" si="63">+K123+L123-M123</f>
        <v>0</v>
      </c>
      <c r="O123" s="194">
        <v>0</v>
      </c>
      <c r="P123" s="194"/>
      <c r="Q123" s="194">
        <f t="shared" si="61"/>
        <v>0</v>
      </c>
      <c r="R123" s="194">
        <v>0</v>
      </c>
      <c r="S123" s="194"/>
      <c r="T123" s="194">
        <f t="shared" si="62"/>
        <v>0</v>
      </c>
      <c r="Y123" s="198"/>
    </row>
    <row r="124" spans="1:25" x14ac:dyDescent="0.3">
      <c r="A124" s="186"/>
      <c r="B124" s="186"/>
      <c r="C124" s="186"/>
      <c r="D124" s="186"/>
      <c r="E124" s="187" t="s">
        <v>327</v>
      </c>
      <c r="F124" s="188"/>
      <c r="G124" s="235" t="s">
        <v>329</v>
      </c>
      <c r="H124" s="189">
        <v>0</v>
      </c>
      <c r="I124" s="189">
        <f>SUM(I125:I126)</f>
        <v>0</v>
      </c>
      <c r="J124" s="189">
        <f>SUM(J125:J126)</f>
        <v>0</v>
      </c>
      <c r="K124" s="189">
        <f t="shared" ref="K124:K129" si="64">+H124+I124-J124</f>
        <v>0</v>
      </c>
      <c r="L124" s="189">
        <f>SUM(L125:L126)</f>
        <v>0</v>
      </c>
      <c r="M124" s="189">
        <f>SUM(M125:M126)</f>
        <v>0</v>
      </c>
      <c r="N124" s="189">
        <f t="shared" si="63"/>
        <v>0</v>
      </c>
      <c r="O124" s="189">
        <f>SUM(O125:O126)</f>
        <v>580000</v>
      </c>
      <c r="P124" s="189">
        <f>SUM(P125:P126)</f>
        <v>0</v>
      </c>
      <c r="Q124" s="189">
        <f t="shared" ref="Q124:Q129" si="65">+N124+O124-P124</f>
        <v>580000</v>
      </c>
      <c r="R124" s="189">
        <f>SUM(R125:R126)</f>
        <v>0</v>
      </c>
      <c r="S124" s="189">
        <f>SUM(S125:S126)</f>
        <v>140000</v>
      </c>
      <c r="T124" s="189">
        <f t="shared" ref="T124:T129" si="66">+Q124+R124-S124</f>
        <v>440000</v>
      </c>
      <c r="U124" s="161" t="s">
        <v>126</v>
      </c>
      <c r="V124" s="161" t="s">
        <v>126</v>
      </c>
      <c r="Y124" s="198"/>
    </row>
    <row r="125" spans="1:25" x14ac:dyDescent="0.3">
      <c r="A125" s="179">
        <v>2610717</v>
      </c>
      <c r="B125" s="234" t="s">
        <v>327</v>
      </c>
      <c r="C125" s="234" t="s">
        <v>327</v>
      </c>
      <c r="D125" s="190" t="s">
        <v>121</v>
      </c>
      <c r="E125" s="195">
        <v>421300101</v>
      </c>
      <c r="F125" s="193">
        <v>830101</v>
      </c>
      <c r="G125" s="193" t="s">
        <v>114</v>
      </c>
      <c r="H125" s="194">
        <v>0</v>
      </c>
      <c r="I125" s="194"/>
      <c r="J125" s="194">
        <v>0</v>
      </c>
      <c r="K125" s="194">
        <f t="shared" si="64"/>
        <v>0</v>
      </c>
      <c r="L125" s="194">
        <v>0</v>
      </c>
      <c r="M125" s="194">
        <v>0</v>
      </c>
      <c r="N125" s="194">
        <v>0</v>
      </c>
      <c r="O125" s="236">
        <v>580000</v>
      </c>
      <c r="P125" s="194">
        <v>0</v>
      </c>
      <c r="Q125" s="194">
        <f t="shared" si="65"/>
        <v>580000</v>
      </c>
      <c r="R125" s="194">
        <v>0</v>
      </c>
      <c r="S125" s="194">
        <v>140000</v>
      </c>
      <c r="T125" s="194">
        <f t="shared" si="66"/>
        <v>440000</v>
      </c>
      <c r="U125" s="161" t="s">
        <v>126</v>
      </c>
      <c r="V125" s="161" t="s">
        <v>126</v>
      </c>
      <c r="Y125" s="198"/>
    </row>
    <row r="126" spans="1:25" x14ac:dyDescent="0.3">
      <c r="A126" s="179">
        <v>2610717</v>
      </c>
      <c r="B126" s="234" t="s">
        <v>327</v>
      </c>
      <c r="C126" s="234" t="s">
        <v>327</v>
      </c>
      <c r="D126" s="190" t="s">
        <v>121</v>
      </c>
      <c r="E126" s="195">
        <v>415900401</v>
      </c>
      <c r="F126" s="193">
        <v>510401</v>
      </c>
      <c r="G126" s="193" t="s">
        <v>181</v>
      </c>
      <c r="H126" s="194">
        <v>0</v>
      </c>
      <c r="I126" s="194">
        <v>0</v>
      </c>
      <c r="J126" s="194"/>
      <c r="K126" s="194">
        <f t="shared" si="64"/>
        <v>0</v>
      </c>
      <c r="L126" s="194">
        <v>0</v>
      </c>
      <c r="M126" s="194"/>
      <c r="N126" s="194">
        <f t="shared" ref="N126:N129" si="67">+K126+L126-M126</f>
        <v>0</v>
      </c>
      <c r="O126" s="194">
        <v>0</v>
      </c>
      <c r="P126" s="194"/>
      <c r="Q126" s="194">
        <f t="shared" si="65"/>
        <v>0</v>
      </c>
      <c r="R126" s="194">
        <v>0</v>
      </c>
      <c r="S126" s="194"/>
      <c r="T126" s="194">
        <f t="shared" si="66"/>
        <v>0</v>
      </c>
      <c r="Y126" s="198"/>
    </row>
    <row r="127" spans="1:25" x14ac:dyDescent="0.3">
      <c r="A127" s="186"/>
      <c r="B127" s="186"/>
      <c r="C127" s="186"/>
      <c r="D127" s="186"/>
      <c r="E127" s="187" t="s">
        <v>330</v>
      </c>
      <c r="F127" s="188"/>
      <c r="G127" s="235" t="s">
        <v>331</v>
      </c>
      <c r="H127" s="189">
        <v>0</v>
      </c>
      <c r="I127" s="189">
        <f>SUM(I128:I129)</f>
        <v>0</v>
      </c>
      <c r="J127" s="189">
        <f>SUM(J128:J129)</f>
        <v>0</v>
      </c>
      <c r="K127" s="189">
        <f t="shared" si="64"/>
        <v>0</v>
      </c>
      <c r="L127" s="189">
        <f>SUM(L128:L129)</f>
        <v>0</v>
      </c>
      <c r="M127" s="189">
        <f>SUM(M128:M129)</f>
        <v>0</v>
      </c>
      <c r="N127" s="189">
        <f t="shared" si="67"/>
        <v>0</v>
      </c>
      <c r="O127" s="189">
        <f>SUM(O128:O129)</f>
        <v>5000000</v>
      </c>
      <c r="P127" s="189">
        <f>SUM(P128:P129)</f>
        <v>0</v>
      </c>
      <c r="Q127" s="189">
        <f t="shared" si="65"/>
        <v>5000000</v>
      </c>
      <c r="R127" s="189">
        <f>SUM(R128:R129)</f>
        <v>0</v>
      </c>
      <c r="S127" s="189">
        <f>SUM(S128:S129)</f>
        <v>0</v>
      </c>
      <c r="T127" s="189">
        <f t="shared" si="66"/>
        <v>5000000</v>
      </c>
      <c r="U127" s="161" t="s">
        <v>126</v>
      </c>
      <c r="V127" s="161"/>
      <c r="Y127" s="198"/>
    </row>
    <row r="128" spans="1:25" x14ac:dyDescent="0.3">
      <c r="A128" s="179">
        <v>2520317</v>
      </c>
      <c r="B128" s="234" t="s">
        <v>330</v>
      </c>
      <c r="C128" s="234" t="s">
        <v>330</v>
      </c>
      <c r="D128" s="190" t="s">
        <v>121</v>
      </c>
      <c r="E128" s="195">
        <v>421300102</v>
      </c>
      <c r="F128" s="193">
        <v>830102</v>
      </c>
      <c r="G128" s="193" t="s">
        <v>187</v>
      </c>
      <c r="H128" s="194">
        <v>0</v>
      </c>
      <c r="I128" s="200">
        <v>0</v>
      </c>
      <c r="J128" s="194">
        <v>0</v>
      </c>
      <c r="K128" s="194">
        <f t="shared" si="64"/>
        <v>0</v>
      </c>
      <c r="L128" s="200">
        <v>0</v>
      </c>
      <c r="M128" s="194">
        <v>0</v>
      </c>
      <c r="N128" s="194">
        <f t="shared" si="67"/>
        <v>0</v>
      </c>
      <c r="O128" s="194">
        <v>5000000</v>
      </c>
      <c r="P128" s="194">
        <v>0</v>
      </c>
      <c r="Q128" s="194">
        <f t="shared" si="65"/>
        <v>5000000</v>
      </c>
      <c r="R128" s="200">
        <v>0</v>
      </c>
      <c r="S128" s="194">
        <v>0</v>
      </c>
      <c r="T128" s="194">
        <f t="shared" si="66"/>
        <v>5000000</v>
      </c>
      <c r="U128" s="161" t="s">
        <v>126</v>
      </c>
      <c r="V128" s="161"/>
      <c r="Y128" s="198"/>
    </row>
    <row r="129" spans="1:25" x14ac:dyDescent="0.3">
      <c r="A129" s="179">
        <v>2520317</v>
      </c>
      <c r="B129" s="234" t="s">
        <v>330</v>
      </c>
      <c r="C129" s="234" t="s">
        <v>330</v>
      </c>
      <c r="D129" s="190" t="s">
        <v>121</v>
      </c>
      <c r="E129" s="195">
        <v>415900401</v>
      </c>
      <c r="F129" s="193">
        <v>510401</v>
      </c>
      <c r="G129" s="193" t="s">
        <v>181</v>
      </c>
      <c r="H129" s="194">
        <v>0</v>
      </c>
      <c r="I129" s="194">
        <v>0</v>
      </c>
      <c r="J129" s="194"/>
      <c r="K129" s="194">
        <f t="shared" si="64"/>
        <v>0</v>
      </c>
      <c r="L129" s="194">
        <v>0</v>
      </c>
      <c r="M129" s="194"/>
      <c r="N129" s="194">
        <f t="shared" si="67"/>
        <v>0</v>
      </c>
      <c r="O129" s="194">
        <v>0</v>
      </c>
      <c r="P129" s="194"/>
      <c r="Q129" s="194">
        <f t="shared" si="65"/>
        <v>0</v>
      </c>
      <c r="R129" s="194">
        <v>0</v>
      </c>
      <c r="S129" s="194"/>
      <c r="T129" s="194">
        <f t="shared" si="66"/>
        <v>0</v>
      </c>
      <c r="Y129" s="198"/>
    </row>
    <row r="130" spans="1:25" x14ac:dyDescent="0.3">
      <c r="A130" s="186"/>
      <c r="B130" s="186"/>
      <c r="C130" s="186"/>
      <c r="D130" s="186"/>
      <c r="E130" s="187" t="s">
        <v>268</v>
      </c>
      <c r="F130" s="188"/>
      <c r="G130" s="235" t="s">
        <v>333</v>
      </c>
      <c r="H130" s="189">
        <v>0</v>
      </c>
      <c r="I130" s="189">
        <f>SUM(I131:I132)</f>
        <v>0</v>
      </c>
      <c r="J130" s="189">
        <f>SUM(J131:J131)</f>
        <v>0</v>
      </c>
      <c r="K130" s="189">
        <f>+H130+I130-J130</f>
        <v>0</v>
      </c>
      <c r="L130" s="189">
        <f>SUM(L131:L132)</f>
        <v>0</v>
      </c>
      <c r="M130" s="189">
        <f>SUM(M131:M131)</f>
        <v>0</v>
      </c>
      <c r="N130" s="189">
        <f>+K130+L130-M130</f>
        <v>0</v>
      </c>
      <c r="O130" s="189">
        <f>SUM(O131:O132)</f>
        <v>0</v>
      </c>
      <c r="P130" s="189">
        <f>SUM(P131:P131)</f>
        <v>0</v>
      </c>
      <c r="Q130" s="189">
        <f>+N130+O130-P130</f>
        <v>0</v>
      </c>
      <c r="R130" s="189">
        <f>SUM(R131:R132)</f>
        <v>2787166.67</v>
      </c>
      <c r="S130" s="189">
        <f>SUM(S131:S131)</f>
        <v>0</v>
      </c>
      <c r="T130" s="189">
        <f>+Q130+R130-S130</f>
        <v>2787166.67</v>
      </c>
      <c r="U130" s="161" t="s">
        <v>126</v>
      </c>
      <c r="V130" s="161" t="s">
        <v>126</v>
      </c>
      <c r="Y130" s="198"/>
    </row>
    <row r="131" spans="1:25" x14ac:dyDescent="0.3">
      <c r="A131" s="179">
        <v>2610717</v>
      </c>
      <c r="B131" s="234" t="s">
        <v>337</v>
      </c>
      <c r="C131" s="234" t="s">
        <v>337</v>
      </c>
      <c r="D131" s="190" t="s">
        <v>121</v>
      </c>
      <c r="E131" s="195">
        <v>421300101</v>
      </c>
      <c r="F131" s="193">
        <v>830101</v>
      </c>
      <c r="G131" s="193" t="s">
        <v>114</v>
      </c>
      <c r="H131" s="194">
        <v>0</v>
      </c>
      <c r="I131" s="204"/>
      <c r="J131" s="194">
        <v>0</v>
      </c>
      <c r="K131" s="194">
        <f>+H131+I131-J131</f>
        <v>0</v>
      </c>
      <c r="L131" s="200">
        <v>0</v>
      </c>
      <c r="M131" s="194">
        <v>0</v>
      </c>
      <c r="N131" s="194">
        <f>+K131+L131-M131</f>
        <v>0</v>
      </c>
      <c r="O131" s="200">
        <v>0</v>
      </c>
      <c r="P131" s="194">
        <v>0</v>
      </c>
      <c r="Q131" s="194">
        <f>+N131+O131-P131</f>
        <v>0</v>
      </c>
      <c r="R131" s="200">
        <v>1362000</v>
      </c>
      <c r="S131" s="194">
        <v>0</v>
      </c>
      <c r="T131" s="194">
        <f>+Q131+R131-S131</f>
        <v>1362000</v>
      </c>
      <c r="U131" s="161" t="s">
        <v>126</v>
      </c>
      <c r="V131" s="161" t="s">
        <v>126</v>
      </c>
      <c r="Y131" s="198"/>
    </row>
    <row r="132" spans="1:25" x14ac:dyDescent="0.3">
      <c r="A132" s="199">
        <v>1700917</v>
      </c>
      <c r="B132" s="234" t="s">
        <v>337</v>
      </c>
      <c r="C132" s="234" t="s">
        <v>337</v>
      </c>
      <c r="D132" s="190" t="s">
        <v>121</v>
      </c>
      <c r="E132" s="195">
        <v>421300104</v>
      </c>
      <c r="F132" s="193">
        <v>830104</v>
      </c>
      <c r="G132" s="193" t="s">
        <v>228</v>
      </c>
      <c r="H132" s="194"/>
      <c r="I132" s="194"/>
      <c r="J132" s="194"/>
      <c r="K132" s="194">
        <f>+H132+I132-J132</f>
        <v>0</v>
      </c>
      <c r="L132" s="194">
        <v>0</v>
      </c>
      <c r="M132" s="194"/>
      <c r="N132" s="194">
        <f>+K132+L132-M132</f>
        <v>0</v>
      </c>
      <c r="O132" s="236"/>
      <c r="P132" s="194"/>
      <c r="Q132" s="194">
        <f>+N132+O132-P132</f>
        <v>0</v>
      </c>
      <c r="R132" s="194">
        <v>1425166.67</v>
      </c>
      <c r="S132" s="194"/>
      <c r="T132" s="194">
        <f>+Q132+R132-S132</f>
        <v>1425166.67</v>
      </c>
      <c r="U132" s="161" t="s">
        <v>126</v>
      </c>
      <c r="V132" s="161" t="s">
        <v>126</v>
      </c>
      <c r="Y132" s="198"/>
    </row>
    <row r="133" spans="1:25" ht="15" thickBot="1" x14ac:dyDescent="0.35">
      <c r="A133" s="241"/>
      <c r="B133" s="206"/>
      <c r="C133" s="206"/>
      <c r="D133" s="206"/>
      <c r="E133" s="229"/>
      <c r="F133" s="230"/>
      <c r="G133" s="231"/>
      <c r="H133" s="232"/>
      <c r="I133" s="233"/>
      <c r="J133" s="233"/>
      <c r="K133" s="232"/>
      <c r="L133" s="233"/>
      <c r="M133" s="233"/>
      <c r="N133" s="232"/>
      <c r="O133" s="242"/>
      <c r="P133" s="233"/>
      <c r="Q133" s="232"/>
      <c r="R133" s="233"/>
      <c r="S133" s="233"/>
      <c r="T133" s="232"/>
      <c r="U133" s="161"/>
      <c r="V133" s="161"/>
      <c r="Y133" s="198"/>
    </row>
    <row r="134" spans="1:25" ht="31.5" customHeight="1" thickBot="1" x14ac:dyDescent="0.35">
      <c r="E134" s="207" t="s">
        <v>123</v>
      </c>
      <c r="F134" s="208" t="s">
        <v>194</v>
      </c>
      <c r="G134" s="209" t="s">
        <v>195</v>
      </c>
      <c r="H134" s="210" t="s">
        <v>270</v>
      </c>
      <c r="I134" s="211" t="s">
        <v>139</v>
      </c>
      <c r="J134" s="211" t="s">
        <v>176</v>
      </c>
      <c r="K134" s="210" t="s">
        <v>196</v>
      </c>
      <c r="L134" s="211" t="s">
        <v>197</v>
      </c>
      <c r="M134" s="211" t="s">
        <v>198</v>
      </c>
      <c r="N134" s="210" t="s">
        <v>199</v>
      </c>
      <c r="O134" s="211" t="s">
        <v>197</v>
      </c>
      <c r="P134" s="211" t="s">
        <v>198</v>
      </c>
      <c r="Q134" s="210" t="s">
        <v>200</v>
      </c>
      <c r="R134" s="212" t="s">
        <v>197</v>
      </c>
      <c r="S134" s="212" t="s">
        <v>198</v>
      </c>
      <c r="T134" s="213" t="s">
        <v>200</v>
      </c>
    </row>
    <row r="135" spans="1:25" x14ac:dyDescent="0.3">
      <c r="E135" s="214"/>
      <c r="F135" s="215" t="s">
        <v>180</v>
      </c>
      <c r="G135" s="216" t="s">
        <v>201</v>
      </c>
      <c r="H135" s="217">
        <v>0</v>
      </c>
      <c r="I135" s="217">
        <f>+I19+I27+I31+I41+I45+I64+I77</f>
        <v>25661866.910000004</v>
      </c>
      <c r="J135" s="217">
        <f>+J19+J27+J31+J41+J45+J64+J77</f>
        <v>0</v>
      </c>
      <c r="K135" s="217">
        <f t="shared" ref="K135:K143" si="68">+H135+I135-J135</f>
        <v>25661866.910000004</v>
      </c>
      <c r="L135" s="217">
        <f>+L19+L27+L31+L41+L45+L64+L77</f>
        <v>0</v>
      </c>
      <c r="M135" s="217">
        <f>+M19+M27+M31+M41+M45+M64+M77</f>
        <v>0</v>
      </c>
      <c r="N135" s="217">
        <f t="shared" ref="N135:N143" si="69">+K135+L135-M135</f>
        <v>25661866.910000004</v>
      </c>
      <c r="O135" s="217">
        <f>+O19+O27+O31+O41+O45+O64+O77</f>
        <v>0</v>
      </c>
      <c r="P135" s="217">
        <f>+P19+P27+P31+P41+P45+P64+P77</f>
        <v>0</v>
      </c>
      <c r="Q135" s="217">
        <f t="shared" ref="Q135:Q143" si="70">+N135+O135-P135</f>
        <v>25661866.910000004</v>
      </c>
      <c r="R135" s="217">
        <f>+R19+R27+R31+R41+R45+R64+R77</f>
        <v>0</v>
      </c>
      <c r="S135" s="217">
        <f>+S19+S27+S31+S41+S45+S64+S77</f>
        <v>0</v>
      </c>
      <c r="T135" s="217">
        <f t="shared" ref="T135:T143" si="71">+Q135+R135-S135</f>
        <v>25661866.910000004</v>
      </c>
    </row>
    <row r="136" spans="1:25" x14ac:dyDescent="0.3">
      <c r="E136" s="197"/>
      <c r="F136" s="218" t="s">
        <v>182</v>
      </c>
      <c r="G136" s="216" t="s">
        <v>202</v>
      </c>
      <c r="H136" s="217">
        <v>0</v>
      </c>
      <c r="I136" s="217">
        <f>I10+I13+I16+I35+I38+I49+I53+I57+I61+I68</f>
        <v>39924424.700000003</v>
      </c>
      <c r="J136" s="217">
        <f>J10+J13+J16+J35+J38+J49+J53+J57+J61+J68</f>
        <v>0</v>
      </c>
      <c r="K136" s="217">
        <f t="shared" si="68"/>
        <v>39924424.700000003</v>
      </c>
      <c r="L136" s="217">
        <f>L10+L13+L16+L35+L38+L49+L53+L57+L61+L68</f>
        <v>0</v>
      </c>
      <c r="M136" s="217">
        <f>M10+M13+M16+M35+M38+M49+M53+M57+M61+M68</f>
        <v>0</v>
      </c>
      <c r="N136" s="217">
        <f t="shared" si="69"/>
        <v>39924424.700000003</v>
      </c>
      <c r="O136" s="217">
        <f>O10+O13+O16+O35+O38+O49+O53+O57+O61+O68</f>
        <v>0</v>
      </c>
      <c r="P136" s="217">
        <f>P10+P13+P16+P35+P38+P49+P53+P57+P61+P68</f>
        <v>874249.46</v>
      </c>
      <c r="Q136" s="217">
        <f t="shared" si="70"/>
        <v>39050175.240000002</v>
      </c>
      <c r="R136" s="217">
        <f>R10+R13+R16+R35+R38+R49+R53+R57+R61+R68</f>
        <v>0</v>
      </c>
      <c r="S136" s="217">
        <f>S10+S13+S16+S35+S38+S49+S53+S57+S61+S68</f>
        <v>63.85</v>
      </c>
      <c r="T136" s="217">
        <f t="shared" si="71"/>
        <v>39050111.390000001</v>
      </c>
    </row>
    <row r="137" spans="1:25" x14ac:dyDescent="0.3">
      <c r="E137" s="197"/>
      <c r="F137" s="218" t="s">
        <v>192</v>
      </c>
      <c r="G137" s="216" t="s">
        <v>203</v>
      </c>
      <c r="H137" s="217">
        <v>0</v>
      </c>
      <c r="I137" s="219">
        <f>++I71+I79</f>
        <v>454679.74</v>
      </c>
      <c r="J137" s="219">
        <f>++J71+J79</f>
        <v>0</v>
      </c>
      <c r="K137" s="217">
        <f t="shared" si="68"/>
        <v>454679.74</v>
      </c>
      <c r="L137" s="219">
        <f>++L71+L79</f>
        <v>0</v>
      </c>
      <c r="M137" s="219">
        <f>++M71+M79</f>
        <v>0</v>
      </c>
      <c r="N137" s="217">
        <f t="shared" si="69"/>
        <v>454679.74</v>
      </c>
      <c r="O137" s="219">
        <f>++O71+O79</f>
        <v>0</v>
      </c>
      <c r="P137" s="219">
        <f>++P71+P79</f>
        <v>25672.270000000019</v>
      </c>
      <c r="Q137" s="217">
        <f t="shared" si="70"/>
        <v>429007.47</v>
      </c>
      <c r="R137" s="219">
        <f>++R71+R79</f>
        <v>0</v>
      </c>
      <c r="S137" s="219">
        <f>++S71+S79</f>
        <v>0</v>
      </c>
      <c r="T137" s="217">
        <f t="shared" si="71"/>
        <v>429007.47</v>
      </c>
    </row>
    <row r="138" spans="1:25" x14ac:dyDescent="0.3">
      <c r="E138" s="197"/>
      <c r="F138" s="218" t="s">
        <v>184</v>
      </c>
      <c r="G138" s="216" t="s">
        <v>204</v>
      </c>
      <c r="H138" s="217">
        <v>0</v>
      </c>
      <c r="I138" s="217">
        <f>+I22+I72</f>
        <v>375179.31</v>
      </c>
      <c r="J138" s="217">
        <f>+J22+J72</f>
        <v>0</v>
      </c>
      <c r="K138" s="217">
        <f t="shared" si="68"/>
        <v>375179.31</v>
      </c>
      <c r="L138" s="217">
        <f>+L22+L72</f>
        <v>0</v>
      </c>
      <c r="M138" s="217">
        <f>+M22+M72</f>
        <v>0</v>
      </c>
      <c r="N138" s="217">
        <f t="shared" si="69"/>
        <v>375179.31</v>
      </c>
      <c r="O138" s="217">
        <f>+O22+O72</f>
        <v>0</v>
      </c>
      <c r="P138" s="217">
        <f>+P22+P72</f>
        <v>0</v>
      </c>
      <c r="Q138" s="217">
        <f t="shared" si="70"/>
        <v>375179.31</v>
      </c>
      <c r="R138" s="217">
        <f>+R22+R72</f>
        <v>0</v>
      </c>
      <c r="S138" s="217">
        <f>+S22+S72</f>
        <v>0</v>
      </c>
      <c r="T138" s="217">
        <f t="shared" si="71"/>
        <v>375179.31</v>
      </c>
    </row>
    <row r="139" spans="1:25" x14ac:dyDescent="0.3">
      <c r="E139" s="191">
        <v>415900401</v>
      </c>
      <c r="F139" s="237">
        <v>510401</v>
      </c>
      <c r="G139" s="220" t="s">
        <v>205</v>
      </c>
      <c r="H139" s="221">
        <v>0</v>
      </c>
      <c r="I139" s="221">
        <f>+I11+I14+I17+I20+I25+I29+I33+I36+I39+I43+I47+I51+I55+I59+I62+I66+I69+I75</f>
        <v>0</v>
      </c>
      <c r="J139" s="221">
        <f>+J11+J14+J17+J20+J25+J29+J33+J36+J39+J43+J47+J51+J55+J59+J62+J66+J69+J75</f>
        <v>0</v>
      </c>
      <c r="K139" s="217">
        <f t="shared" si="68"/>
        <v>0</v>
      </c>
      <c r="L139" s="221">
        <f>+L11+L14+L17+L20+L25+L29+L33+L36+L39+L43+L47+L51+L55+L59+L62+L66+L69+L75</f>
        <v>0</v>
      </c>
      <c r="M139" s="221">
        <f>+M11+M14+M17+M20+M25+M29+M33+M36+M39+M43+M47+M51+M55+M59+M62+M66+M69+M75</f>
        <v>0</v>
      </c>
      <c r="N139" s="217">
        <f t="shared" si="69"/>
        <v>0</v>
      </c>
      <c r="O139" s="221">
        <f>+O11+O14+O17+O20+O25+O29+O33+O36+O39+O43+O47+O51+O55+O59+O62+O66+O69+O75</f>
        <v>0</v>
      </c>
      <c r="P139" s="221">
        <f>+P11+P14+P17+P20+P25+P29+P33+P36+P39+P43+P47+P51+P55+P59+P62+P66+P69+P75</f>
        <v>0</v>
      </c>
      <c r="Q139" s="217">
        <f t="shared" si="70"/>
        <v>0</v>
      </c>
      <c r="R139" s="221">
        <f>+R11+R14+R17+R20+R25+R29+R33+R36+R39+R43+R47+R51+R55+R59+R62+R66+R69+R75</f>
        <v>0</v>
      </c>
      <c r="S139" s="221">
        <f>+S11+S14+S17+S20+S25+S29+S33+S36+S39+S43+S47+S51+S55+S59+S62+S66+S69+S75</f>
        <v>0</v>
      </c>
      <c r="T139" s="217">
        <f t="shared" si="71"/>
        <v>0</v>
      </c>
    </row>
    <row r="140" spans="1:25" x14ac:dyDescent="0.3">
      <c r="E140" s="191">
        <v>421300102</v>
      </c>
      <c r="F140" s="238">
        <v>830102</v>
      </c>
      <c r="G140" s="220" t="s">
        <v>187</v>
      </c>
      <c r="H140" s="221">
        <v>0</v>
      </c>
      <c r="I140" s="222">
        <f>+I54+I58+I84</f>
        <v>27877669.620000001</v>
      </c>
      <c r="J140" s="222">
        <f>+J54+J58</f>
        <v>0</v>
      </c>
      <c r="K140" s="217">
        <f t="shared" si="68"/>
        <v>27877669.620000001</v>
      </c>
      <c r="L140" s="222">
        <f>+L94+L97+L100+L103</f>
        <v>45943276.039999999</v>
      </c>
      <c r="M140" s="222">
        <f>+M54+M58</f>
        <v>0</v>
      </c>
      <c r="N140" s="217">
        <f t="shared" si="69"/>
        <v>73820945.659999996</v>
      </c>
      <c r="O140" s="222">
        <f>+O113+O128</f>
        <v>5741750</v>
      </c>
      <c r="P140" s="222">
        <f>+P54+P58</f>
        <v>0</v>
      </c>
      <c r="Q140" s="217">
        <f t="shared" si="70"/>
        <v>79562695.659999996</v>
      </c>
      <c r="R140" s="222">
        <f>+R54+R58</f>
        <v>0</v>
      </c>
      <c r="S140" s="222">
        <f>+S54+S58</f>
        <v>0</v>
      </c>
      <c r="T140" s="217">
        <f t="shared" si="71"/>
        <v>79562695.659999996</v>
      </c>
    </row>
    <row r="141" spans="1:25" x14ac:dyDescent="0.3">
      <c r="E141" s="195">
        <v>421300101</v>
      </c>
      <c r="F141" s="237">
        <v>830101</v>
      </c>
      <c r="G141" s="220" t="s">
        <v>114</v>
      </c>
      <c r="H141" s="221">
        <v>0</v>
      </c>
      <c r="I141" s="222">
        <f>+I24+I28+I32+I42+I46+I65+I74+I78+I87+I91</f>
        <v>28137228.07</v>
      </c>
      <c r="J141" s="222">
        <f>+J24+J28+J32+J42+J46+J65+J74+J78</f>
        <v>0</v>
      </c>
      <c r="K141" s="217">
        <f t="shared" si="68"/>
        <v>28137228.07</v>
      </c>
      <c r="L141" s="222">
        <f>+L24+L28+L32+L42+L46+L65+L74+L78</f>
        <v>0</v>
      </c>
      <c r="M141" s="222">
        <f>+M24+M28+M32+M42+M46+M65+M74+M78</f>
        <v>0</v>
      </c>
      <c r="N141" s="217">
        <f t="shared" si="69"/>
        <v>28137228.07</v>
      </c>
      <c r="O141" s="222">
        <f>+O87+O106+O116+O119+O109+O122+O125</f>
        <v>19014910.43</v>
      </c>
      <c r="P141" s="222">
        <f>+P24+P28+P32+P42+P46+P65+P74+P78</f>
        <v>4359192.24</v>
      </c>
      <c r="Q141" s="217">
        <f t="shared" si="70"/>
        <v>42792946.259999998</v>
      </c>
      <c r="R141" s="222">
        <f>+R24+R28+R32+R42+R46+R65+R74+R78+R116+R131</f>
        <v>2897878.7</v>
      </c>
      <c r="S141" s="222">
        <f>+S125</f>
        <v>140000</v>
      </c>
      <c r="T141" s="217">
        <f t="shared" si="71"/>
        <v>45550824.960000001</v>
      </c>
    </row>
    <row r="142" spans="1:25" x14ac:dyDescent="0.3">
      <c r="E142" s="191">
        <v>421300103</v>
      </c>
      <c r="F142" s="238">
        <v>830103</v>
      </c>
      <c r="G142" s="220" t="s">
        <v>287</v>
      </c>
      <c r="H142" s="221">
        <v>0</v>
      </c>
      <c r="I142" s="222">
        <f>+I83</f>
        <v>2391585</v>
      </c>
      <c r="J142" s="222">
        <v>0</v>
      </c>
      <c r="K142" s="217">
        <f t="shared" si="68"/>
        <v>2391585</v>
      </c>
      <c r="L142" s="222">
        <v>0</v>
      </c>
      <c r="M142" s="222">
        <v>0</v>
      </c>
      <c r="N142" s="217">
        <f t="shared" si="69"/>
        <v>2391585</v>
      </c>
      <c r="O142" s="222">
        <f>+O107</f>
        <v>250000</v>
      </c>
      <c r="P142" s="222">
        <v>0</v>
      </c>
      <c r="Q142" s="217">
        <f t="shared" si="70"/>
        <v>2641585</v>
      </c>
      <c r="R142" s="222">
        <v>0</v>
      </c>
      <c r="S142" s="222">
        <v>0</v>
      </c>
      <c r="T142" s="217">
        <f t="shared" si="71"/>
        <v>2641585</v>
      </c>
    </row>
    <row r="143" spans="1:25" x14ac:dyDescent="0.3">
      <c r="E143" s="191">
        <v>421300104</v>
      </c>
      <c r="F143" s="238">
        <v>830104</v>
      </c>
      <c r="G143" s="220" t="s">
        <v>228</v>
      </c>
      <c r="H143" s="221">
        <v>0</v>
      </c>
      <c r="I143" s="222">
        <f>+I23+I50+I73+I80+I88</f>
        <v>3764106.67</v>
      </c>
      <c r="J143" s="222">
        <f>+J23+J50+J73+J80</f>
        <v>0</v>
      </c>
      <c r="K143" s="217">
        <f t="shared" si="68"/>
        <v>3764106.67</v>
      </c>
      <c r="L143" s="222">
        <f>+L23+L50+L73+L80</f>
        <v>0</v>
      </c>
      <c r="M143" s="222">
        <f>+M23+M50+M73+M80</f>
        <v>0</v>
      </c>
      <c r="N143" s="217">
        <f t="shared" si="69"/>
        <v>3764106.67</v>
      </c>
      <c r="O143" s="222">
        <f>+O23+O50+O73+O80+O110</f>
        <v>358996.11</v>
      </c>
      <c r="P143" s="222">
        <f>+P23+P50+P73+P80</f>
        <v>12244.220000000001</v>
      </c>
      <c r="Q143" s="217">
        <f t="shared" si="70"/>
        <v>4110858.5599999996</v>
      </c>
      <c r="R143" s="222">
        <f>+R132</f>
        <v>1425166.67</v>
      </c>
      <c r="S143" s="222">
        <f>+S23+S50+S73+S80</f>
        <v>0</v>
      </c>
      <c r="T143" s="217">
        <f t="shared" si="71"/>
        <v>5536025.2299999995</v>
      </c>
    </row>
    <row r="144" spans="1:25" x14ac:dyDescent="0.3">
      <c r="G144" s="220" t="s">
        <v>160</v>
      </c>
      <c r="H144" s="221"/>
      <c r="I144" s="221"/>
      <c r="J144" s="221"/>
      <c r="K144" s="221"/>
      <c r="L144" s="221"/>
      <c r="M144" s="221"/>
      <c r="N144" s="221"/>
      <c r="O144" s="221"/>
      <c r="P144" s="221"/>
      <c r="Q144" s="221"/>
      <c r="R144" s="221"/>
      <c r="S144" s="221"/>
      <c r="T144" s="221"/>
    </row>
    <row r="145" spans="7:25" x14ac:dyDescent="0.3">
      <c r="G145" s="223" t="s">
        <v>206</v>
      </c>
      <c r="H145" s="224">
        <f t="shared" ref="H145:M145" si="72">SUM(H135:H144)</f>
        <v>0</v>
      </c>
      <c r="I145" s="224">
        <f t="shared" si="72"/>
        <v>128586740.02000003</v>
      </c>
      <c r="J145" s="224">
        <f t="shared" ref="J145" si="73">SUM(J135:J144)</f>
        <v>0</v>
      </c>
      <c r="K145" s="224">
        <f t="shared" si="72"/>
        <v>128586740.02000003</v>
      </c>
      <c r="L145" s="224">
        <f t="shared" si="72"/>
        <v>45943276.039999999</v>
      </c>
      <c r="M145" s="224">
        <f t="shared" si="72"/>
        <v>0</v>
      </c>
      <c r="N145" s="224">
        <f>SUM(N135:N143)</f>
        <v>174530016.05999997</v>
      </c>
      <c r="O145" s="224">
        <f t="shared" ref="O145:T145" si="74">SUM(O135:O144)</f>
        <v>25365656.539999999</v>
      </c>
      <c r="P145" s="224">
        <f t="shared" si="74"/>
        <v>5271358.1900000004</v>
      </c>
      <c r="Q145" s="224">
        <f t="shared" si="74"/>
        <v>194624314.41</v>
      </c>
      <c r="R145" s="224">
        <f t="shared" si="74"/>
        <v>4323045.37</v>
      </c>
      <c r="S145" s="224">
        <f t="shared" si="74"/>
        <v>140063.85</v>
      </c>
      <c r="T145" s="224">
        <f t="shared" si="74"/>
        <v>198807295.93000001</v>
      </c>
    </row>
    <row r="146" spans="7:25" x14ac:dyDescent="0.3">
      <c r="H146" s="225">
        <f>+H8-H145</f>
        <v>0</v>
      </c>
      <c r="I146" s="225">
        <f>+I7</f>
        <v>128586740.01999998</v>
      </c>
      <c r="J146" s="225">
        <f>+J7</f>
        <v>0</v>
      </c>
      <c r="K146" s="185">
        <f>+K7</f>
        <v>128586740.01999998</v>
      </c>
      <c r="M146" s="184"/>
      <c r="N146" s="198"/>
      <c r="O146" s="198">
        <f>+O7-O145</f>
        <v>0</v>
      </c>
      <c r="P146" s="198">
        <f>+P7-P145</f>
        <v>0</v>
      </c>
      <c r="Q146" s="198">
        <f>+Q7-Q145</f>
        <v>0</v>
      </c>
      <c r="R146" s="198"/>
      <c r="S146" s="198"/>
      <c r="T146" s="198"/>
    </row>
    <row r="147" spans="7:25" x14ac:dyDescent="0.3">
      <c r="H147" s="226">
        <f>+H145-H146</f>
        <v>0</v>
      </c>
      <c r="I147" s="225">
        <f>+I145-I146</f>
        <v>0</v>
      </c>
      <c r="J147" s="225">
        <f>+J145-J146</f>
        <v>0</v>
      </c>
      <c r="K147" s="227">
        <f>+K145-I145</f>
        <v>0</v>
      </c>
      <c r="N147" s="198">
        <f>+N7-N145</f>
        <v>0</v>
      </c>
    </row>
    <row r="148" spans="7:25" x14ac:dyDescent="0.3">
      <c r="H148" s="198"/>
      <c r="I148" s="185">
        <f>+I135+I136</f>
        <v>65586291.610000007</v>
      </c>
      <c r="J148" s="198"/>
      <c r="K148" s="227"/>
    </row>
    <row r="149" spans="7:25" x14ac:dyDescent="0.3">
      <c r="I149" s="185">
        <f>+I140+I141+I142+I143</f>
        <v>62170589.359999999</v>
      </c>
      <c r="K149" s="161"/>
      <c r="Y149" s="198"/>
    </row>
    <row r="150" spans="7:25" x14ac:dyDescent="0.3">
      <c r="I150" s="185"/>
      <c r="K150" s="161"/>
      <c r="Y150" s="198"/>
    </row>
    <row r="151" spans="7:25" x14ac:dyDescent="0.3">
      <c r="I151" s="185"/>
      <c r="Y151" s="198"/>
    </row>
    <row r="152" spans="7:25" x14ac:dyDescent="0.3">
      <c r="I152" s="228"/>
      <c r="Y152" s="198"/>
    </row>
    <row r="153" spans="7:25" x14ac:dyDescent="0.3">
      <c r="Y153" s="198"/>
    </row>
    <row r="154" spans="7:25" x14ac:dyDescent="0.3">
      <c r="I154" s="198"/>
      <c r="Y154" s="198"/>
    </row>
    <row r="155" spans="7:25" x14ac:dyDescent="0.3">
      <c r="I155" s="198"/>
      <c r="Y155" s="198"/>
    </row>
    <row r="156" spans="7:25" x14ac:dyDescent="0.3">
      <c r="L156" s="198"/>
      <c r="Y156" s="198"/>
    </row>
    <row r="157" spans="7:25" x14ac:dyDescent="0.3">
      <c r="Y157" s="198"/>
    </row>
    <row r="158" spans="7:25" x14ac:dyDescent="0.3">
      <c r="K158" s="163"/>
      <c r="L158" s="163"/>
      <c r="M158" s="163"/>
      <c r="N158" s="163"/>
      <c r="Y158" s="198"/>
    </row>
    <row r="159" spans="7:25" x14ac:dyDescent="0.3">
      <c r="Y159" s="198">
        <f t="shared" ref="Y159:Y218" si="75">+K159-X159</f>
        <v>0</v>
      </c>
    </row>
    <row r="160" spans="7:25" x14ac:dyDescent="0.3">
      <c r="K160" s="198"/>
      <c r="L160" s="198"/>
      <c r="M160" s="198"/>
      <c r="N160" s="198"/>
      <c r="Y160" s="198">
        <f t="shared" si="75"/>
        <v>0</v>
      </c>
    </row>
    <row r="161" spans="25:25" x14ac:dyDescent="0.3">
      <c r="Y161" s="198">
        <f t="shared" si="75"/>
        <v>0</v>
      </c>
    </row>
    <row r="162" spans="25:25" x14ac:dyDescent="0.3">
      <c r="Y162" s="198">
        <f t="shared" si="75"/>
        <v>0</v>
      </c>
    </row>
    <row r="163" spans="25:25" x14ac:dyDescent="0.3">
      <c r="Y163" s="198">
        <f t="shared" si="75"/>
        <v>0</v>
      </c>
    </row>
    <row r="164" spans="25:25" x14ac:dyDescent="0.3">
      <c r="Y164" s="198">
        <f t="shared" si="75"/>
        <v>0</v>
      </c>
    </row>
    <row r="165" spans="25:25" x14ac:dyDescent="0.3">
      <c r="Y165" s="198">
        <f t="shared" si="75"/>
        <v>0</v>
      </c>
    </row>
    <row r="166" spans="25:25" x14ac:dyDescent="0.3">
      <c r="Y166" s="198">
        <f t="shared" si="75"/>
        <v>0</v>
      </c>
    </row>
    <row r="167" spans="25:25" x14ac:dyDescent="0.3">
      <c r="Y167" s="198">
        <f t="shared" si="75"/>
        <v>0</v>
      </c>
    </row>
    <row r="168" spans="25:25" x14ac:dyDescent="0.3">
      <c r="Y168" s="198">
        <f t="shared" si="75"/>
        <v>0</v>
      </c>
    </row>
    <row r="169" spans="25:25" x14ac:dyDescent="0.3">
      <c r="Y169" s="198">
        <f t="shared" si="75"/>
        <v>0</v>
      </c>
    </row>
    <row r="170" spans="25:25" x14ac:dyDescent="0.3">
      <c r="Y170" s="198">
        <f t="shared" si="75"/>
        <v>0</v>
      </c>
    </row>
    <row r="171" spans="25:25" x14ac:dyDescent="0.3">
      <c r="Y171" s="198">
        <f t="shared" si="75"/>
        <v>0</v>
      </c>
    </row>
    <row r="172" spans="25:25" x14ac:dyDescent="0.3">
      <c r="Y172" s="198">
        <f t="shared" si="75"/>
        <v>0</v>
      </c>
    </row>
    <row r="173" spans="25:25" x14ac:dyDescent="0.3">
      <c r="Y173" s="198">
        <f t="shared" si="75"/>
        <v>0</v>
      </c>
    </row>
    <row r="174" spans="25:25" x14ac:dyDescent="0.3">
      <c r="Y174" s="198">
        <f t="shared" si="75"/>
        <v>0</v>
      </c>
    </row>
    <row r="175" spans="25:25" x14ac:dyDescent="0.3">
      <c r="Y175" s="198">
        <f t="shared" si="75"/>
        <v>0</v>
      </c>
    </row>
    <row r="176" spans="25:25" x14ac:dyDescent="0.3">
      <c r="Y176" s="198">
        <f t="shared" si="75"/>
        <v>0</v>
      </c>
    </row>
    <row r="177" spans="25:25" x14ac:dyDescent="0.3">
      <c r="Y177" s="198">
        <f t="shared" si="75"/>
        <v>0</v>
      </c>
    </row>
    <row r="178" spans="25:25" x14ac:dyDescent="0.3">
      <c r="Y178" s="198">
        <f t="shared" si="75"/>
        <v>0</v>
      </c>
    </row>
    <row r="179" spans="25:25" x14ac:dyDescent="0.3">
      <c r="Y179" s="198">
        <f t="shared" si="75"/>
        <v>0</v>
      </c>
    </row>
    <row r="180" spans="25:25" x14ac:dyDescent="0.3">
      <c r="Y180" s="198">
        <f t="shared" si="75"/>
        <v>0</v>
      </c>
    </row>
    <row r="181" spans="25:25" x14ac:dyDescent="0.3">
      <c r="Y181" s="198">
        <f t="shared" si="75"/>
        <v>0</v>
      </c>
    </row>
    <row r="182" spans="25:25" x14ac:dyDescent="0.3">
      <c r="Y182" s="198">
        <f t="shared" si="75"/>
        <v>0</v>
      </c>
    </row>
    <row r="183" spans="25:25" x14ac:dyDescent="0.3">
      <c r="Y183" s="198">
        <f t="shared" si="75"/>
        <v>0</v>
      </c>
    </row>
    <row r="184" spans="25:25" x14ac:dyDescent="0.3">
      <c r="Y184" s="198">
        <f t="shared" si="75"/>
        <v>0</v>
      </c>
    </row>
    <row r="185" spans="25:25" x14ac:dyDescent="0.3">
      <c r="Y185" s="198">
        <f t="shared" si="75"/>
        <v>0</v>
      </c>
    </row>
    <row r="186" spans="25:25" x14ac:dyDescent="0.3">
      <c r="Y186" s="198">
        <f t="shared" si="75"/>
        <v>0</v>
      </c>
    </row>
    <row r="187" spans="25:25" x14ac:dyDescent="0.3">
      <c r="Y187" s="198">
        <f t="shared" si="75"/>
        <v>0</v>
      </c>
    </row>
    <row r="188" spans="25:25" x14ac:dyDescent="0.3">
      <c r="Y188" s="198">
        <f t="shared" si="75"/>
        <v>0</v>
      </c>
    </row>
    <row r="189" spans="25:25" x14ac:dyDescent="0.3">
      <c r="Y189" s="198">
        <f t="shared" si="75"/>
        <v>0</v>
      </c>
    </row>
    <row r="190" spans="25:25" x14ac:dyDescent="0.3">
      <c r="Y190" s="198">
        <f t="shared" si="75"/>
        <v>0</v>
      </c>
    </row>
    <row r="191" spans="25:25" x14ac:dyDescent="0.3">
      <c r="Y191" s="198">
        <f t="shared" si="75"/>
        <v>0</v>
      </c>
    </row>
    <row r="192" spans="25:25" x14ac:dyDescent="0.3">
      <c r="Y192" s="198">
        <f t="shared" si="75"/>
        <v>0</v>
      </c>
    </row>
    <row r="193" spans="25:25" x14ac:dyDescent="0.3">
      <c r="Y193" s="198">
        <f t="shared" si="75"/>
        <v>0</v>
      </c>
    </row>
    <row r="194" spans="25:25" x14ac:dyDescent="0.3">
      <c r="Y194" s="198">
        <f t="shared" si="75"/>
        <v>0</v>
      </c>
    </row>
    <row r="195" spans="25:25" x14ac:dyDescent="0.3">
      <c r="Y195" s="198">
        <f t="shared" si="75"/>
        <v>0</v>
      </c>
    </row>
    <row r="196" spans="25:25" x14ac:dyDescent="0.3">
      <c r="Y196" s="198">
        <f t="shared" si="75"/>
        <v>0</v>
      </c>
    </row>
    <row r="197" spans="25:25" x14ac:dyDescent="0.3">
      <c r="Y197" s="198">
        <f t="shared" si="75"/>
        <v>0</v>
      </c>
    </row>
    <row r="198" spans="25:25" x14ac:dyDescent="0.3">
      <c r="Y198" s="198">
        <f t="shared" si="75"/>
        <v>0</v>
      </c>
    </row>
    <row r="199" spans="25:25" x14ac:dyDescent="0.3">
      <c r="Y199" s="198">
        <f t="shared" si="75"/>
        <v>0</v>
      </c>
    </row>
    <row r="200" spans="25:25" x14ac:dyDescent="0.3">
      <c r="Y200" s="198">
        <f t="shared" si="75"/>
        <v>0</v>
      </c>
    </row>
    <row r="201" spans="25:25" x14ac:dyDescent="0.3">
      <c r="Y201" s="198">
        <f t="shared" si="75"/>
        <v>0</v>
      </c>
    </row>
    <row r="202" spans="25:25" x14ac:dyDescent="0.3">
      <c r="Y202" s="198">
        <f t="shared" si="75"/>
        <v>0</v>
      </c>
    </row>
    <row r="203" spans="25:25" x14ac:dyDescent="0.3">
      <c r="Y203" s="198">
        <f t="shared" si="75"/>
        <v>0</v>
      </c>
    </row>
    <row r="204" spans="25:25" x14ac:dyDescent="0.3">
      <c r="Y204" s="198">
        <f t="shared" si="75"/>
        <v>0</v>
      </c>
    </row>
    <row r="205" spans="25:25" x14ac:dyDescent="0.3">
      <c r="Y205" s="198">
        <f t="shared" si="75"/>
        <v>0</v>
      </c>
    </row>
    <row r="206" spans="25:25" x14ac:dyDescent="0.3">
      <c r="Y206" s="198">
        <f t="shared" si="75"/>
        <v>0</v>
      </c>
    </row>
    <row r="207" spans="25:25" x14ac:dyDescent="0.3">
      <c r="Y207" s="198">
        <f t="shared" si="75"/>
        <v>0</v>
      </c>
    </row>
    <row r="208" spans="25:25" x14ac:dyDescent="0.3">
      <c r="Y208" s="198">
        <f t="shared" si="75"/>
        <v>0</v>
      </c>
    </row>
    <row r="209" spans="25:25" x14ac:dyDescent="0.3">
      <c r="Y209" s="198">
        <f t="shared" si="75"/>
        <v>0</v>
      </c>
    </row>
    <row r="210" spans="25:25" x14ac:dyDescent="0.3">
      <c r="Y210" s="198">
        <f t="shared" si="75"/>
        <v>0</v>
      </c>
    </row>
    <row r="211" spans="25:25" x14ac:dyDescent="0.3">
      <c r="Y211" s="198">
        <f t="shared" si="75"/>
        <v>0</v>
      </c>
    </row>
    <row r="212" spans="25:25" x14ac:dyDescent="0.3">
      <c r="Y212" s="198">
        <f t="shared" si="75"/>
        <v>0</v>
      </c>
    </row>
    <row r="213" spans="25:25" x14ac:dyDescent="0.3">
      <c r="Y213" s="198">
        <f t="shared" si="75"/>
        <v>0</v>
      </c>
    </row>
    <row r="214" spans="25:25" x14ac:dyDescent="0.3">
      <c r="Y214" s="198">
        <f t="shared" si="75"/>
        <v>0</v>
      </c>
    </row>
    <row r="215" spans="25:25" x14ac:dyDescent="0.3">
      <c r="Y215" s="198">
        <f t="shared" si="75"/>
        <v>0</v>
      </c>
    </row>
    <row r="216" spans="25:25" x14ac:dyDescent="0.3">
      <c r="Y216" s="198">
        <f t="shared" si="75"/>
        <v>0</v>
      </c>
    </row>
    <row r="217" spans="25:25" x14ac:dyDescent="0.3">
      <c r="Y217" s="198">
        <f t="shared" si="75"/>
        <v>0</v>
      </c>
    </row>
    <row r="218" spans="25:25" x14ac:dyDescent="0.3">
      <c r="Y218" s="198">
        <f t="shared" si="75"/>
        <v>0</v>
      </c>
    </row>
    <row r="219" spans="25:25" x14ac:dyDescent="0.3">
      <c r="Y219" s="198">
        <f>+K219-X219</f>
        <v>0</v>
      </c>
    </row>
  </sheetData>
  <autoFilter ref="A6:Y132"/>
  <pageMargins left="0.36" right="0.23622047244094491" top="0.48" bottom="0.62992125984251968" header="0.23622047244094491" footer="0.31496062992125984"/>
  <pageSetup scale="78" orientation="landscape"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F25"/>
  <sheetViews>
    <sheetView workbookViewId="0">
      <selection activeCell="D12" sqref="D12"/>
    </sheetView>
  </sheetViews>
  <sheetFormatPr baseColWidth="10" defaultRowHeight="14.4" x14ac:dyDescent="0.3"/>
  <cols>
    <col min="1" max="1" width="12.44140625" customWidth="1"/>
    <col min="2" max="2" width="27.5546875" bestFit="1" customWidth="1"/>
    <col min="3" max="6" width="16.5546875" customWidth="1"/>
  </cols>
  <sheetData>
    <row r="5" spans="1:6" ht="15" thickBot="1" x14ac:dyDescent="0.35"/>
    <row r="6" spans="1:6" ht="40.200000000000003" thickBot="1" x14ac:dyDescent="0.35">
      <c r="A6" s="138" t="s">
        <v>291</v>
      </c>
      <c r="B6" s="138" t="s">
        <v>292</v>
      </c>
      <c r="C6" s="139" t="s">
        <v>270</v>
      </c>
      <c r="D6" s="100" t="s">
        <v>139</v>
      </c>
      <c r="E6" s="100" t="s">
        <v>176</v>
      </c>
      <c r="F6" s="99" t="s">
        <v>177</v>
      </c>
    </row>
    <row r="7" spans="1:6" x14ac:dyDescent="0.3">
      <c r="A7" s="137" t="s">
        <v>290</v>
      </c>
      <c r="B7" s="137"/>
      <c r="C7" s="137">
        <f>+C8+C15</f>
        <v>428782390.47000003</v>
      </c>
      <c r="D7" s="137">
        <f>+D8+D15</f>
        <v>0</v>
      </c>
      <c r="E7" s="137">
        <f>+E8+E15</f>
        <v>0</v>
      </c>
      <c r="F7" s="137">
        <f>+F8+F15</f>
        <v>0</v>
      </c>
    </row>
    <row r="8" spans="1:6" x14ac:dyDescent="0.3">
      <c r="A8" s="133" t="s">
        <v>255</v>
      </c>
      <c r="B8" s="134"/>
      <c r="C8" s="135">
        <f>+C9+C10+C11+C12+C13+C14</f>
        <v>265484253.47</v>
      </c>
      <c r="D8" s="136"/>
      <c r="E8" s="136"/>
      <c r="F8" s="136"/>
    </row>
    <row r="9" spans="1:6" x14ac:dyDescent="0.3">
      <c r="A9" s="38">
        <v>1100117</v>
      </c>
      <c r="B9" s="132" t="s">
        <v>289</v>
      </c>
      <c r="C9" s="132">
        <v>111627586.47</v>
      </c>
      <c r="D9" s="38"/>
      <c r="E9" s="38"/>
      <c r="F9" s="38"/>
    </row>
    <row r="10" spans="1:6" x14ac:dyDescent="0.3">
      <c r="A10" s="38">
        <v>1100217</v>
      </c>
      <c r="B10" s="132" t="s">
        <v>282</v>
      </c>
      <c r="C10" s="132"/>
      <c r="D10" s="38"/>
      <c r="E10" s="38"/>
      <c r="F10" s="38"/>
    </row>
    <row r="11" spans="1:6" x14ac:dyDescent="0.3">
      <c r="A11" s="38">
        <v>1100216</v>
      </c>
      <c r="B11" s="132" t="s">
        <v>281</v>
      </c>
      <c r="C11" s="132"/>
      <c r="D11" s="38"/>
      <c r="E11" s="38"/>
      <c r="F11" s="38"/>
    </row>
    <row r="12" spans="1:6" x14ac:dyDescent="0.3">
      <c r="A12" s="38">
        <v>1500517</v>
      </c>
      <c r="B12" s="132" t="s">
        <v>288</v>
      </c>
      <c r="C12" s="132">
        <v>153856667</v>
      </c>
      <c r="D12" s="38"/>
      <c r="E12" s="38"/>
      <c r="F12" s="38"/>
    </row>
    <row r="13" spans="1:6" x14ac:dyDescent="0.3">
      <c r="A13" s="38">
        <v>1700917</v>
      </c>
      <c r="B13" s="132" t="s">
        <v>283</v>
      </c>
      <c r="C13" s="132"/>
      <c r="D13" s="38"/>
      <c r="E13" s="38"/>
      <c r="F13" s="38"/>
    </row>
    <row r="14" spans="1:6" x14ac:dyDescent="0.3">
      <c r="A14" s="38">
        <v>1700916</v>
      </c>
      <c r="B14" s="132" t="s">
        <v>280</v>
      </c>
      <c r="C14" s="132"/>
      <c r="D14" s="38"/>
      <c r="E14" s="38"/>
      <c r="F14" s="38"/>
    </row>
    <row r="15" spans="1:6" x14ac:dyDescent="0.3">
      <c r="A15" s="130" t="s">
        <v>254</v>
      </c>
      <c r="B15" s="129"/>
      <c r="C15" s="130">
        <f>SUM(C16:C25)</f>
        <v>163298137</v>
      </c>
      <c r="D15" s="131"/>
      <c r="E15" s="131"/>
      <c r="F15" s="131"/>
    </row>
    <row r="16" spans="1:6" x14ac:dyDescent="0.3">
      <c r="A16" s="38">
        <v>2510117</v>
      </c>
      <c r="B16" s="132" t="s">
        <v>284</v>
      </c>
      <c r="C16" s="132">
        <v>69681952</v>
      </c>
      <c r="D16" s="38"/>
      <c r="E16" s="38"/>
      <c r="F16" s="38"/>
    </row>
    <row r="17" spans="1:6" x14ac:dyDescent="0.3">
      <c r="A17" s="38">
        <v>2510217</v>
      </c>
      <c r="B17" s="132" t="s">
        <v>285</v>
      </c>
      <c r="C17" s="132">
        <v>93310481</v>
      </c>
      <c r="D17" s="38"/>
      <c r="E17" s="38"/>
      <c r="F17" s="38"/>
    </row>
    <row r="18" spans="1:6" ht="3" customHeight="1" x14ac:dyDescent="0.3">
      <c r="A18" s="38"/>
      <c r="B18" s="132"/>
      <c r="C18" s="132"/>
      <c r="D18" s="38"/>
      <c r="E18" s="38"/>
      <c r="F18" s="38"/>
    </row>
    <row r="19" spans="1:6" x14ac:dyDescent="0.3">
      <c r="A19" s="38">
        <v>2520317</v>
      </c>
      <c r="B19" s="132" t="s">
        <v>273</v>
      </c>
      <c r="C19" s="132"/>
      <c r="D19" s="38"/>
      <c r="E19" s="38"/>
      <c r="F19" s="38"/>
    </row>
    <row r="20" spans="1:6" x14ac:dyDescent="0.3">
      <c r="A20" s="38">
        <v>2520316</v>
      </c>
      <c r="B20" s="132" t="s">
        <v>278</v>
      </c>
      <c r="C20" s="132"/>
      <c r="D20" s="38"/>
      <c r="E20" s="38"/>
      <c r="F20" s="38"/>
    </row>
    <row r="21" spans="1:6" x14ac:dyDescent="0.3">
      <c r="A21" s="38">
        <v>2520314</v>
      </c>
      <c r="B21" s="132" t="s">
        <v>272</v>
      </c>
      <c r="C21" s="132"/>
      <c r="D21" s="38"/>
      <c r="E21" s="38"/>
      <c r="F21" s="38"/>
    </row>
    <row r="22" spans="1:6" ht="2.4" customHeight="1" x14ac:dyDescent="0.3">
      <c r="A22" s="38"/>
      <c r="B22" s="132"/>
      <c r="C22" s="132"/>
      <c r="D22" s="38"/>
      <c r="E22" s="38"/>
      <c r="F22" s="38"/>
    </row>
    <row r="23" spans="1:6" x14ac:dyDescent="0.3">
      <c r="A23" s="38">
        <v>2610717</v>
      </c>
      <c r="B23" s="132" t="s">
        <v>271</v>
      </c>
      <c r="C23" s="132">
        <v>305704</v>
      </c>
      <c r="D23" s="38"/>
      <c r="E23" s="38"/>
      <c r="F23" s="38"/>
    </row>
    <row r="24" spans="1:6" x14ac:dyDescent="0.3">
      <c r="A24" s="38">
        <v>2610716</v>
      </c>
      <c r="B24" s="132" t="s">
        <v>275</v>
      </c>
      <c r="C24" s="132"/>
      <c r="D24" s="38"/>
      <c r="E24" s="38"/>
      <c r="F24" s="38"/>
    </row>
    <row r="25" spans="1:6" x14ac:dyDescent="0.3">
      <c r="A25" s="38">
        <v>2610713</v>
      </c>
      <c r="B25" s="132" t="s">
        <v>274</v>
      </c>
      <c r="C25" s="132"/>
      <c r="D25" s="38"/>
      <c r="E25" s="38"/>
      <c r="F25" s="38"/>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M154"/>
  <sheetViews>
    <sheetView zoomScale="88" zoomScaleNormal="80" workbookViewId="0"/>
  </sheetViews>
  <sheetFormatPr baseColWidth="10" defaultRowHeight="14.4" x14ac:dyDescent="0.3"/>
  <cols>
    <col min="1" max="1" width="8.88671875" customWidth="1"/>
    <col min="2" max="2" width="8.6640625" customWidth="1"/>
    <col min="3" max="3" width="9" customWidth="1"/>
    <col min="4" max="4" width="5.33203125" customWidth="1"/>
    <col min="5" max="5" width="0" hidden="1" customWidth="1"/>
    <col min="6" max="7" width="9.5546875" hidden="1" customWidth="1"/>
    <col min="8" max="8" width="11.33203125" bestFit="1" customWidth="1"/>
    <col min="9" max="9" width="11" customWidth="1"/>
    <col min="10" max="10" width="39.33203125" hidden="1" customWidth="1"/>
    <col min="11" max="11" width="46" customWidth="1"/>
    <col min="12" max="12" width="18.109375" customWidth="1"/>
    <col min="13" max="13" width="16.6640625" style="35" hidden="1" customWidth="1"/>
    <col min="14" max="14" width="16.33203125" hidden="1" customWidth="1"/>
    <col min="15" max="15" width="19" hidden="1" customWidth="1"/>
    <col min="16" max="16" width="13.6640625" hidden="1" customWidth="1"/>
    <col min="17" max="17" width="13.5546875" hidden="1" customWidth="1"/>
    <col min="18" max="18" width="18.6640625" hidden="1" customWidth="1"/>
    <col min="19" max="19" width="15.109375" hidden="1" customWidth="1"/>
    <col min="20" max="20" width="13.6640625" hidden="1" customWidth="1"/>
    <col min="21" max="21" width="19.109375" hidden="1" customWidth="1"/>
    <col min="22" max="22" width="14.88671875" hidden="1" customWidth="1"/>
    <col min="23" max="23" width="15.109375" hidden="1" customWidth="1"/>
    <col min="24" max="24" width="19.109375" hidden="1" customWidth="1"/>
    <col min="25" max="25" width="4.109375" customWidth="1"/>
    <col min="26" max="26" width="13.6640625" style="116" bestFit="1" customWidth="1"/>
    <col min="27" max="28" width="16" customWidth="1"/>
    <col min="29" max="29" width="13.6640625" style="111" bestFit="1" customWidth="1"/>
    <col min="30" max="30" width="15.109375" style="103" customWidth="1"/>
    <col min="31" max="31" width="14" style="103" customWidth="1"/>
    <col min="32" max="32" width="14.109375" style="101" customWidth="1"/>
    <col min="33" max="33" width="13.6640625" customWidth="1"/>
    <col min="34" max="36" width="13.6640625" bestFit="1" customWidth="1"/>
    <col min="37" max="37" width="14.6640625" style="111" bestFit="1" customWidth="1"/>
    <col min="38" max="38" width="14.88671875" bestFit="1" customWidth="1"/>
    <col min="39" max="39" width="14.44140625" customWidth="1"/>
  </cols>
  <sheetData>
    <row r="1" spans="1:39" ht="17.399999999999999" customHeight="1" thickBot="1" x14ac:dyDescent="0.4">
      <c r="P1" s="146"/>
      <c r="Q1" s="147"/>
      <c r="R1" s="148"/>
      <c r="S1" s="5"/>
      <c r="T1" s="5"/>
      <c r="U1" s="5"/>
      <c r="V1" s="239"/>
      <c r="W1" s="239"/>
      <c r="X1" s="239"/>
    </row>
    <row r="2" spans="1:39" ht="19.8" hidden="1" thickBot="1" x14ac:dyDescent="0.4">
      <c r="A2" s="4" t="s">
        <v>348</v>
      </c>
      <c r="B2" s="5"/>
      <c r="C2" s="5"/>
      <c r="D2" s="5"/>
      <c r="E2" s="5"/>
      <c r="F2" s="5"/>
      <c r="G2" s="5"/>
      <c r="H2" s="5"/>
      <c r="I2" s="5"/>
      <c r="J2" s="5"/>
      <c r="K2" s="5"/>
      <c r="L2" s="30"/>
      <c r="M2" s="37" t="s">
        <v>126</v>
      </c>
      <c r="N2" s="38"/>
      <c r="O2" s="30" t="s">
        <v>124</v>
      </c>
      <c r="P2" s="149"/>
      <c r="Q2" s="30"/>
      <c r="R2" s="150"/>
      <c r="S2" s="5"/>
      <c r="T2" s="5"/>
      <c r="U2" s="5"/>
      <c r="V2" s="239"/>
      <c r="W2" s="239"/>
      <c r="X2" s="239"/>
      <c r="Y2" t="s">
        <v>124</v>
      </c>
      <c r="AC2" s="116"/>
    </row>
    <row r="3" spans="1:39" ht="20.399999999999999" hidden="1" thickBot="1" x14ac:dyDescent="0.45">
      <c r="A3" s="6"/>
      <c r="B3" s="6" t="s">
        <v>347</v>
      </c>
      <c r="C3" s="6"/>
      <c r="D3" s="6"/>
      <c r="E3" s="7"/>
      <c r="F3" s="7"/>
      <c r="G3" s="7"/>
      <c r="H3" s="7"/>
      <c r="I3" s="7"/>
      <c r="J3" s="7"/>
      <c r="K3" s="7"/>
      <c r="L3" s="30"/>
      <c r="M3" s="37"/>
      <c r="N3" s="38"/>
      <c r="O3" s="30"/>
      <c r="P3" s="30"/>
      <c r="Q3" s="30"/>
      <c r="R3" s="30"/>
      <c r="S3" s="5"/>
      <c r="T3" s="5"/>
      <c r="U3" s="5"/>
      <c r="V3" s="239"/>
      <c r="W3" s="239"/>
      <c r="X3" s="239"/>
      <c r="Y3" t="s">
        <v>124</v>
      </c>
      <c r="AC3" s="116"/>
      <c r="AF3" s="103"/>
    </row>
    <row r="4" spans="1:39" ht="16.95" hidden="1" customHeight="1" x14ac:dyDescent="0.4">
      <c r="A4" s="5"/>
      <c r="B4" s="5"/>
      <c r="C4" s="5"/>
      <c r="D4" s="155" t="s">
        <v>349</v>
      </c>
      <c r="E4" s="5"/>
      <c r="F4" s="5"/>
      <c r="G4" s="5"/>
      <c r="H4" s="5"/>
      <c r="I4" s="5"/>
      <c r="J4" s="155"/>
      <c r="K4" s="291"/>
      <c r="L4" s="31"/>
      <c r="M4" s="39"/>
      <c r="N4" s="40"/>
      <c r="O4" s="31"/>
      <c r="P4" s="31"/>
      <c r="Q4" s="31"/>
      <c r="R4" s="5"/>
      <c r="S4" s="5"/>
      <c r="T4" s="5"/>
      <c r="U4" s="5"/>
      <c r="V4" s="239"/>
      <c r="W4" s="239"/>
      <c r="X4" s="239"/>
      <c r="Y4" t="s">
        <v>124</v>
      </c>
      <c r="AC4" s="116"/>
      <c r="AF4" s="103"/>
    </row>
    <row r="5" spans="1:39" ht="6" hidden="1" customHeight="1" thickBot="1" x14ac:dyDescent="0.35">
      <c r="L5" s="31" t="s">
        <v>124</v>
      </c>
      <c r="M5" s="39" t="s">
        <v>126</v>
      </c>
      <c r="N5" s="40"/>
      <c r="O5" s="31" t="s">
        <v>132</v>
      </c>
      <c r="P5" s="31"/>
      <c r="Q5" s="31"/>
      <c r="R5" s="31"/>
      <c r="S5" s="112"/>
      <c r="T5" s="112"/>
      <c r="U5" s="112"/>
      <c r="V5" s="112"/>
      <c r="W5" s="112"/>
      <c r="X5" s="112"/>
      <c r="Y5" t="s">
        <v>124</v>
      </c>
      <c r="AC5" s="116"/>
      <c r="AD5" s="140"/>
    </row>
    <row r="6" spans="1:39" ht="60" customHeight="1" thickBot="1" x14ac:dyDescent="0.35">
      <c r="A6" s="28" t="s">
        <v>117</v>
      </c>
      <c r="B6" s="29" t="s">
        <v>118</v>
      </c>
      <c r="C6" s="29" t="s">
        <v>400</v>
      </c>
      <c r="D6" s="29" t="s">
        <v>120</v>
      </c>
      <c r="E6" s="268" t="s">
        <v>352</v>
      </c>
      <c r="F6" s="268" t="s">
        <v>353</v>
      </c>
      <c r="G6" s="289" t="s">
        <v>354</v>
      </c>
      <c r="H6" s="289" t="s">
        <v>355</v>
      </c>
      <c r="I6" s="289" t="s">
        <v>356</v>
      </c>
      <c r="J6" s="29" t="s">
        <v>0</v>
      </c>
      <c r="K6" s="292"/>
      <c r="L6" s="34" t="s">
        <v>125</v>
      </c>
      <c r="M6" s="41" t="s">
        <v>130</v>
      </c>
      <c r="N6" s="41" t="s">
        <v>131</v>
      </c>
      <c r="O6" s="41" t="s">
        <v>222</v>
      </c>
      <c r="P6" s="41" t="s">
        <v>130</v>
      </c>
      <c r="Q6" s="41" t="s">
        <v>131</v>
      </c>
      <c r="R6" s="41" t="s">
        <v>223</v>
      </c>
      <c r="S6" s="41" t="s">
        <v>130</v>
      </c>
      <c r="T6" s="41" t="s">
        <v>131</v>
      </c>
      <c r="U6" s="41" t="s">
        <v>236</v>
      </c>
      <c r="V6" s="41" t="s">
        <v>130</v>
      </c>
      <c r="W6" s="41" t="s">
        <v>131</v>
      </c>
      <c r="X6" s="41" t="s">
        <v>332</v>
      </c>
      <c r="Y6" t="s">
        <v>124</v>
      </c>
      <c r="Z6" s="303" t="s">
        <v>385</v>
      </c>
      <c r="AA6" s="303" t="s">
        <v>386</v>
      </c>
      <c r="AB6" s="303" t="s">
        <v>387</v>
      </c>
      <c r="AC6" s="303" t="s">
        <v>388</v>
      </c>
      <c r="AD6" s="303" t="s">
        <v>389</v>
      </c>
      <c r="AE6" s="303" t="s">
        <v>390</v>
      </c>
      <c r="AF6" s="303" t="s">
        <v>391</v>
      </c>
      <c r="AG6" s="303" t="s">
        <v>392</v>
      </c>
      <c r="AH6" s="303" t="s">
        <v>393</v>
      </c>
      <c r="AI6" s="303" t="s">
        <v>394</v>
      </c>
      <c r="AJ6" s="303" t="s">
        <v>395</v>
      </c>
      <c r="AK6" s="298" t="s">
        <v>396</v>
      </c>
      <c r="AL6" s="304" t="s">
        <v>290</v>
      </c>
      <c r="AM6" s="303" t="s">
        <v>397</v>
      </c>
    </row>
    <row r="7" spans="1:39" hidden="1" x14ac:dyDescent="0.3">
      <c r="A7" s="26"/>
      <c r="B7" s="26"/>
      <c r="C7" s="26"/>
      <c r="D7" s="26"/>
      <c r="E7" s="27"/>
      <c r="F7" s="42"/>
      <c r="G7" s="42"/>
      <c r="H7" s="42"/>
      <c r="I7" s="42"/>
      <c r="J7" s="42" t="s">
        <v>1</v>
      </c>
      <c r="K7" s="42" t="s">
        <v>1</v>
      </c>
      <c r="L7" s="113">
        <f t="shared" ref="L7:X7" si="0">+L8+L21+L24+L58+L88+L99</f>
        <v>488967938.39380002</v>
      </c>
      <c r="M7" s="113" t="e">
        <f t="shared" si="0"/>
        <v>#REF!</v>
      </c>
      <c r="N7" s="113" t="e">
        <f t="shared" si="0"/>
        <v>#REF!</v>
      </c>
      <c r="O7" s="113" t="e">
        <f t="shared" si="0"/>
        <v>#REF!</v>
      </c>
      <c r="P7" s="113" t="e">
        <f t="shared" si="0"/>
        <v>#REF!</v>
      </c>
      <c r="Q7" s="113" t="e">
        <f t="shared" si="0"/>
        <v>#REF!</v>
      </c>
      <c r="R7" s="113" t="e">
        <f t="shared" si="0"/>
        <v>#REF!</v>
      </c>
      <c r="S7" s="113" t="e">
        <f t="shared" si="0"/>
        <v>#REF!</v>
      </c>
      <c r="T7" s="113" t="e">
        <f t="shared" si="0"/>
        <v>#REF!</v>
      </c>
      <c r="U7" s="113" t="e">
        <f t="shared" si="0"/>
        <v>#REF!</v>
      </c>
      <c r="V7" s="113" t="e">
        <f t="shared" si="0"/>
        <v>#REF!</v>
      </c>
      <c r="W7" s="113" t="e">
        <f t="shared" si="0"/>
        <v>#REF!</v>
      </c>
      <c r="X7" s="113" t="e">
        <f t="shared" si="0"/>
        <v>#REF!</v>
      </c>
      <c r="Y7" t="s">
        <v>124</v>
      </c>
      <c r="AA7" s="294"/>
      <c r="AB7" s="294"/>
      <c r="AC7" s="258"/>
      <c r="AD7" s="259"/>
      <c r="AE7" s="141"/>
      <c r="AF7" s="142"/>
      <c r="AG7" s="143"/>
    </row>
    <row r="8" spans="1:39" hidden="1" x14ac:dyDescent="0.3">
      <c r="A8" s="13"/>
      <c r="B8" s="13"/>
      <c r="C8" s="13"/>
      <c r="D8" s="13"/>
      <c r="E8" s="14"/>
      <c r="F8" s="15">
        <v>10</v>
      </c>
      <c r="G8" s="15"/>
      <c r="H8" s="15"/>
      <c r="I8" s="15"/>
      <c r="J8" s="15" t="s">
        <v>2</v>
      </c>
      <c r="K8" s="15" t="s">
        <v>2</v>
      </c>
      <c r="L8" s="12">
        <f t="shared" ref="L8:X8" si="1">L9+L15+L17+L19</f>
        <v>93792921.393800005</v>
      </c>
      <c r="M8" s="12">
        <f t="shared" si="1"/>
        <v>0</v>
      </c>
      <c r="N8" s="12">
        <f t="shared" si="1"/>
        <v>0</v>
      </c>
      <c r="O8" s="12">
        <f t="shared" si="1"/>
        <v>93792921.393800005</v>
      </c>
      <c r="P8" s="12">
        <f t="shared" si="1"/>
        <v>0</v>
      </c>
      <c r="Q8" s="12">
        <f t="shared" si="1"/>
        <v>0</v>
      </c>
      <c r="R8" s="12">
        <f t="shared" si="1"/>
        <v>93792921.393800005</v>
      </c>
      <c r="S8" s="12">
        <f t="shared" si="1"/>
        <v>0</v>
      </c>
      <c r="T8" s="12">
        <f t="shared" si="1"/>
        <v>0</v>
      </c>
      <c r="U8" s="12">
        <f t="shared" si="1"/>
        <v>93792921.393800005</v>
      </c>
      <c r="V8" s="12">
        <f t="shared" si="1"/>
        <v>0</v>
      </c>
      <c r="W8" s="12">
        <f t="shared" si="1"/>
        <v>0</v>
      </c>
      <c r="X8" s="12">
        <f t="shared" si="1"/>
        <v>93792921.393800005</v>
      </c>
      <c r="Y8" t="s">
        <v>124</v>
      </c>
      <c r="AA8" s="295"/>
      <c r="AB8" s="296"/>
      <c r="AC8" s="258"/>
      <c r="AD8" s="260"/>
      <c r="AE8" s="140"/>
      <c r="AF8" s="142"/>
      <c r="AG8" s="143"/>
    </row>
    <row r="9" spans="1:39" hidden="1" x14ac:dyDescent="0.3">
      <c r="A9" s="13"/>
      <c r="B9" s="13"/>
      <c r="C9" s="13"/>
      <c r="D9" s="13"/>
      <c r="E9" s="16"/>
      <c r="F9" s="17">
        <v>12</v>
      </c>
      <c r="G9" s="17"/>
      <c r="H9" s="17"/>
      <c r="I9" s="17"/>
      <c r="J9" s="17" t="s">
        <v>3</v>
      </c>
      <c r="K9" s="17" t="s">
        <v>3</v>
      </c>
      <c r="L9" s="9">
        <f t="shared" ref="L9:R9" si="2">SUM(L10:L14)</f>
        <v>89496920.363800004</v>
      </c>
      <c r="M9" s="9">
        <f t="shared" si="2"/>
        <v>0</v>
      </c>
      <c r="N9" s="9">
        <f t="shared" si="2"/>
        <v>0</v>
      </c>
      <c r="O9" s="9">
        <f t="shared" si="2"/>
        <v>89496920.363800004</v>
      </c>
      <c r="P9" s="9">
        <f t="shared" si="2"/>
        <v>0</v>
      </c>
      <c r="Q9" s="9">
        <f t="shared" si="2"/>
        <v>0</v>
      </c>
      <c r="R9" s="9">
        <f t="shared" si="2"/>
        <v>89496920.363800004</v>
      </c>
      <c r="S9" s="9">
        <f t="shared" ref="S9:X9" si="3">SUM(S10:S14)</f>
        <v>0</v>
      </c>
      <c r="T9" s="9">
        <f t="shared" si="3"/>
        <v>0</v>
      </c>
      <c r="U9" s="9">
        <f t="shared" si="3"/>
        <v>89496920.363800004</v>
      </c>
      <c r="V9" s="9">
        <f t="shared" si="3"/>
        <v>0</v>
      </c>
      <c r="W9" s="9">
        <f t="shared" si="3"/>
        <v>0</v>
      </c>
      <c r="X9" s="9">
        <f t="shared" si="3"/>
        <v>89496920.363800004</v>
      </c>
      <c r="Y9" t="s">
        <v>124</v>
      </c>
      <c r="AA9" s="297"/>
      <c r="AB9" s="297"/>
      <c r="AC9" s="302"/>
      <c r="AD9" s="260"/>
      <c r="AE9" s="140"/>
      <c r="AF9" s="103"/>
      <c r="AG9" s="101"/>
      <c r="AM9" s="1"/>
    </row>
    <row r="10" spans="1:39" x14ac:dyDescent="0.3">
      <c r="A10" s="13">
        <v>1100118</v>
      </c>
      <c r="B10" s="13" t="s">
        <v>399</v>
      </c>
      <c r="C10" s="13" t="s">
        <v>398</v>
      </c>
      <c r="D10" s="13" t="s">
        <v>121</v>
      </c>
      <c r="E10" s="269">
        <v>411200101</v>
      </c>
      <c r="F10" s="270">
        <v>120101</v>
      </c>
      <c r="G10" s="271">
        <v>1201</v>
      </c>
      <c r="H10" s="285">
        <v>411212011</v>
      </c>
      <c r="I10" s="285">
        <v>120101</v>
      </c>
      <c r="J10" s="14" t="s">
        <v>4</v>
      </c>
      <c r="K10" s="14" t="s">
        <v>4</v>
      </c>
      <c r="L10" s="32">
        <v>61565128.57</v>
      </c>
      <c r="M10" s="43">
        <v>0</v>
      </c>
      <c r="N10" s="32"/>
      <c r="O10" s="32">
        <f>+L10+M10-N10</f>
        <v>61565128.57</v>
      </c>
      <c r="P10" s="43">
        <v>0</v>
      </c>
      <c r="Q10" s="32">
        <v>0</v>
      </c>
      <c r="R10" s="32">
        <f>+O10+P10-Q10</f>
        <v>61565128.57</v>
      </c>
      <c r="S10" s="43">
        <v>0</v>
      </c>
      <c r="T10" s="32">
        <v>0</v>
      </c>
      <c r="U10" s="32">
        <f>+R10+S10-T10</f>
        <v>61565128.57</v>
      </c>
      <c r="V10" s="43">
        <v>0</v>
      </c>
      <c r="W10" s="32">
        <v>0</v>
      </c>
      <c r="X10" s="32">
        <f>+U10+V10-W10</f>
        <v>61565128.57</v>
      </c>
      <c r="Y10" t="s">
        <v>124</v>
      </c>
      <c r="Z10" s="300">
        <v>12313025</v>
      </c>
      <c r="AA10" s="300">
        <v>12313025</v>
      </c>
      <c r="AB10" s="300">
        <v>12313025</v>
      </c>
      <c r="AC10" s="300">
        <v>2736228</v>
      </c>
      <c r="AD10" s="300">
        <v>2736228</v>
      </c>
      <c r="AE10" s="300">
        <v>2736228</v>
      </c>
      <c r="AF10" s="300">
        <v>2736228</v>
      </c>
      <c r="AG10" s="300">
        <v>2736228</v>
      </c>
      <c r="AH10" s="300">
        <v>2736228</v>
      </c>
      <c r="AI10" s="300">
        <v>2736228</v>
      </c>
      <c r="AJ10" s="300">
        <v>2736228</v>
      </c>
      <c r="AK10" s="111">
        <v>2736229.5700000003</v>
      </c>
      <c r="AL10" s="256">
        <f>SUBTOTAL(9,Z10:AK10)</f>
        <v>61565128.57</v>
      </c>
      <c r="AM10" s="1">
        <f>+L10-AL10</f>
        <v>0</v>
      </c>
    </row>
    <row r="11" spans="1:39" x14ac:dyDescent="0.3">
      <c r="A11" s="13">
        <v>1100118</v>
      </c>
      <c r="B11" s="13" t="s">
        <v>399</v>
      </c>
      <c r="C11" s="13" t="s">
        <v>398</v>
      </c>
      <c r="D11" s="13" t="s">
        <v>121</v>
      </c>
      <c r="E11" s="269">
        <v>411200102</v>
      </c>
      <c r="F11" s="270">
        <v>120102</v>
      </c>
      <c r="G11" s="271">
        <v>1201</v>
      </c>
      <c r="H11" s="285">
        <v>411212012</v>
      </c>
      <c r="I11" s="285">
        <v>120102</v>
      </c>
      <c r="J11" s="14" t="s">
        <v>5</v>
      </c>
      <c r="K11" s="14" t="s">
        <v>5</v>
      </c>
      <c r="L11" s="32">
        <v>6147291.7938000001</v>
      </c>
      <c r="M11" s="32">
        <v>0</v>
      </c>
      <c r="N11" s="32"/>
      <c r="O11" s="32">
        <f>+L11+M11-N11</f>
        <v>6147291.7938000001</v>
      </c>
      <c r="P11" s="32">
        <v>0</v>
      </c>
      <c r="Q11" s="32">
        <v>0</v>
      </c>
      <c r="R11" s="32">
        <f>+O11+P11-Q11</f>
        <v>6147291.7938000001</v>
      </c>
      <c r="S11" s="32">
        <v>0</v>
      </c>
      <c r="T11" s="32">
        <v>0</v>
      </c>
      <c r="U11" s="32">
        <f>+R11+S11-T11</f>
        <v>6147291.7938000001</v>
      </c>
      <c r="V11" s="32">
        <v>0</v>
      </c>
      <c r="W11" s="32">
        <v>0</v>
      </c>
      <c r="X11" s="32">
        <f>+U11+V11-W11</f>
        <v>6147291.7938000001</v>
      </c>
      <c r="Y11" t="s">
        <v>124</v>
      </c>
      <c r="Z11" s="301">
        <v>1229458</v>
      </c>
      <c r="AA11" s="301">
        <v>1229458</v>
      </c>
      <c r="AB11" s="301">
        <v>1229458</v>
      </c>
      <c r="AC11" s="262">
        <v>273212</v>
      </c>
      <c r="AD11" s="262">
        <v>273212</v>
      </c>
      <c r="AE11" s="262">
        <v>273212</v>
      </c>
      <c r="AF11" s="262">
        <v>273212</v>
      </c>
      <c r="AG11" s="262">
        <v>273212</v>
      </c>
      <c r="AH11" s="262">
        <v>273212</v>
      </c>
      <c r="AI11" s="262">
        <v>273212</v>
      </c>
      <c r="AJ11" s="262">
        <v>273212</v>
      </c>
      <c r="AK11" s="111">
        <v>273221.78999999998</v>
      </c>
      <c r="AL11" s="256">
        <f>SUBTOTAL(9,Z11:AK11)</f>
        <v>6147291.79</v>
      </c>
      <c r="AM11" s="1">
        <f>+L11-AL11</f>
        <v>3.8000000640749931E-3</v>
      </c>
    </row>
    <row r="12" spans="1:39" x14ac:dyDescent="0.3">
      <c r="A12" s="13">
        <v>1100118</v>
      </c>
      <c r="B12" s="13" t="s">
        <v>399</v>
      </c>
      <c r="C12" s="13" t="s">
        <v>398</v>
      </c>
      <c r="D12" s="13" t="s">
        <v>121</v>
      </c>
      <c r="E12" s="269">
        <v>411200103</v>
      </c>
      <c r="F12" s="270">
        <v>120103</v>
      </c>
      <c r="G12" s="271">
        <v>1202</v>
      </c>
      <c r="H12" s="285">
        <v>411212021</v>
      </c>
      <c r="I12" s="285">
        <v>120201</v>
      </c>
      <c r="J12" s="14" t="s">
        <v>6</v>
      </c>
      <c r="K12" s="14" t="s">
        <v>6</v>
      </c>
      <c r="L12" s="32">
        <v>14420000</v>
      </c>
      <c r="M12" s="32">
        <v>0</v>
      </c>
      <c r="N12" s="32"/>
      <c r="O12" s="32">
        <f>+L12+M12-N12</f>
        <v>14420000</v>
      </c>
      <c r="P12" s="32">
        <v>0</v>
      </c>
      <c r="Q12" s="32">
        <v>0</v>
      </c>
      <c r="R12" s="32">
        <f>+O12+P12-Q12</f>
        <v>14420000</v>
      </c>
      <c r="S12" s="32">
        <v>0</v>
      </c>
      <c r="T12" s="32">
        <v>0</v>
      </c>
      <c r="U12" s="32">
        <f>+R12+S12-T12</f>
        <v>14420000</v>
      </c>
      <c r="V12" s="32">
        <v>0</v>
      </c>
      <c r="W12" s="32">
        <v>0</v>
      </c>
      <c r="X12" s="32">
        <f>+U12+V12-W12</f>
        <v>14420000</v>
      </c>
      <c r="Y12" t="s">
        <v>124</v>
      </c>
      <c r="Z12" s="300">
        <f>ROUND(L12/12,0)</f>
        <v>1201667</v>
      </c>
      <c r="AA12" s="256">
        <f>+Z12</f>
        <v>1201667</v>
      </c>
      <c r="AB12" s="256">
        <f t="shared" ref="AB12:AJ12" si="4">+AA12</f>
        <v>1201667</v>
      </c>
      <c r="AC12" s="256">
        <f t="shared" si="4"/>
        <v>1201667</v>
      </c>
      <c r="AD12" s="256">
        <f t="shared" si="4"/>
        <v>1201667</v>
      </c>
      <c r="AE12" s="256">
        <f t="shared" si="4"/>
        <v>1201667</v>
      </c>
      <c r="AF12" s="256">
        <f t="shared" si="4"/>
        <v>1201667</v>
      </c>
      <c r="AG12" s="256">
        <f t="shared" si="4"/>
        <v>1201667</v>
      </c>
      <c r="AH12" s="256">
        <f t="shared" si="4"/>
        <v>1201667</v>
      </c>
      <c r="AI12" s="256">
        <f t="shared" si="4"/>
        <v>1201667</v>
      </c>
      <c r="AJ12" s="256">
        <f t="shared" si="4"/>
        <v>1201667</v>
      </c>
      <c r="AK12" s="111">
        <v>1201663</v>
      </c>
      <c r="AL12" s="256">
        <f>SUBTOTAL(9,Z12:AK12)</f>
        <v>14420000</v>
      </c>
      <c r="AM12" s="1">
        <f>+L12-AL12</f>
        <v>0</v>
      </c>
    </row>
    <row r="13" spans="1:39" x14ac:dyDescent="0.3">
      <c r="A13" s="13">
        <v>1100118</v>
      </c>
      <c r="B13" s="13" t="s">
        <v>399</v>
      </c>
      <c r="C13" s="13" t="s">
        <v>398</v>
      </c>
      <c r="D13" s="18" t="s">
        <v>122</v>
      </c>
      <c r="E13" s="269">
        <v>411200104</v>
      </c>
      <c r="F13" s="270">
        <v>120104</v>
      </c>
      <c r="G13" s="271">
        <v>1203</v>
      </c>
      <c r="H13" s="285">
        <v>411212031</v>
      </c>
      <c r="I13" s="285">
        <v>120301</v>
      </c>
      <c r="J13" s="14" t="s">
        <v>7</v>
      </c>
      <c r="K13" s="14" t="s">
        <v>7</v>
      </c>
      <c r="L13" s="32">
        <v>2523500</v>
      </c>
      <c r="M13" s="32">
        <v>0</v>
      </c>
      <c r="N13" s="32"/>
      <c r="O13" s="32">
        <f>+L13+M13-N13</f>
        <v>2523500</v>
      </c>
      <c r="P13" s="32">
        <v>0</v>
      </c>
      <c r="Q13" s="32">
        <v>0</v>
      </c>
      <c r="R13" s="32">
        <f>+O13+P13-Q13</f>
        <v>2523500</v>
      </c>
      <c r="S13" s="32">
        <v>0</v>
      </c>
      <c r="T13" s="32">
        <v>0</v>
      </c>
      <c r="U13" s="32">
        <f>+R13+S13-T13</f>
        <v>2523500</v>
      </c>
      <c r="V13" s="32">
        <v>0</v>
      </c>
      <c r="W13" s="32">
        <v>0</v>
      </c>
      <c r="X13" s="32">
        <f>+U13+V13-W13</f>
        <v>2523500</v>
      </c>
      <c r="Y13" t="s">
        <v>124</v>
      </c>
      <c r="Z13" s="300">
        <f t="shared" ref="Z13:Z14" si="5">ROUND(L13/12,0)</f>
        <v>210292</v>
      </c>
      <c r="AA13" s="256">
        <f t="shared" ref="AA13:AJ13" si="6">+Z13</f>
        <v>210292</v>
      </c>
      <c r="AB13" s="256">
        <f t="shared" si="6"/>
        <v>210292</v>
      </c>
      <c r="AC13" s="256">
        <f t="shared" si="6"/>
        <v>210292</v>
      </c>
      <c r="AD13" s="256">
        <f t="shared" si="6"/>
        <v>210292</v>
      </c>
      <c r="AE13" s="256">
        <f t="shared" si="6"/>
        <v>210292</v>
      </c>
      <c r="AF13" s="256">
        <f t="shared" si="6"/>
        <v>210292</v>
      </c>
      <c r="AG13" s="256">
        <f t="shared" si="6"/>
        <v>210292</v>
      </c>
      <c r="AH13" s="256">
        <f t="shared" si="6"/>
        <v>210292</v>
      </c>
      <c r="AI13" s="256">
        <f t="shared" si="6"/>
        <v>210292</v>
      </c>
      <c r="AJ13" s="256">
        <f t="shared" si="6"/>
        <v>210292</v>
      </c>
      <c r="AK13" s="111">
        <v>210288</v>
      </c>
      <c r="AL13" s="256">
        <f t="shared" ref="AL13:AL14" si="7">SUBTOTAL(9,Z13:AK13)</f>
        <v>2523500</v>
      </c>
      <c r="AM13" s="1">
        <f t="shared" ref="AM13:AM14" si="8">+L13-AL13</f>
        <v>0</v>
      </c>
    </row>
    <row r="14" spans="1:39" x14ac:dyDescent="0.3">
      <c r="A14" s="13">
        <v>1100118</v>
      </c>
      <c r="B14" s="13" t="s">
        <v>399</v>
      </c>
      <c r="C14" s="13" t="s">
        <v>398</v>
      </c>
      <c r="D14" s="13" t="s">
        <v>121</v>
      </c>
      <c r="E14" s="269">
        <v>411200105</v>
      </c>
      <c r="F14" s="270">
        <v>120105</v>
      </c>
      <c r="G14" s="271">
        <v>1204</v>
      </c>
      <c r="H14" s="285">
        <v>411212041</v>
      </c>
      <c r="I14" s="285">
        <v>120401</v>
      </c>
      <c r="J14" s="14" t="s">
        <v>8</v>
      </c>
      <c r="K14" s="14" t="s">
        <v>8</v>
      </c>
      <c r="L14" s="32">
        <v>4841000</v>
      </c>
      <c r="M14" s="43">
        <v>0</v>
      </c>
      <c r="N14" s="32"/>
      <c r="O14" s="32">
        <f>+L14+M14-N14</f>
        <v>4841000</v>
      </c>
      <c r="P14" s="43">
        <v>0</v>
      </c>
      <c r="Q14" s="32">
        <v>0</v>
      </c>
      <c r="R14" s="32">
        <f>+O14+P14-Q14</f>
        <v>4841000</v>
      </c>
      <c r="S14" s="43">
        <v>0</v>
      </c>
      <c r="T14" s="32">
        <v>0</v>
      </c>
      <c r="U14" s="32">
        <f>+R14+S14-T14</f>
        <v>4841000</v>
      </c>
      <c r="V14" s="43">
        <v>0</v>
      </c>
      <c r="W14" s="32">
        <v>0</v>
      </c>
      <c r="X14" s="32">
        <f>+U14+V14-W14</f>
        <v>4841000</v>
      </c>
      <c r="Y14" t="s">
        <v>124</v>
      </c>
      <c r="Z14" s="300">
        <f t="shared" si="5"/>
        <v>403417</v>
      </c>
      <c r="AA14" s="256">
        <f t="shared" ref="AA14:AJ14" si="9">+Z14</f>
        <v>403417</v>
      </c>
      <c r="AB14" s="256">
        <f t="shared" si="9"/>
        <v>403417</v>
      </c>
      <c r="AC14" s="256">
        <f t="shared" si="9"/>
        <v>403417</v>
      </c>
      <c r="AD14" s="256">
        <f t="shared" si="9"/>
        <v>403417</v>
      </c>
      <c r="AE14" s="256">
        <f t="shared" si="9"/>
        <v>403417</v>
      </c>
      <c r="AF14" s="256">
        <f t="shared" si="9"/>
        <v>403417</v>
      </c>
      <c r="AG14" s="256">
        <f t="shared" si="9"/>
        <v>403417</v>
      </c>
      <c r="AH14" s="256">
        <f t="shared" si="9"/>
        <v>403417</v>
      </c>
      <c r="AI14" s="256">
        <f t="shared" si="9"/>
        <v>403417</v>
      </c>
      <c r="AJ14" s="256">
        <f t="shared" si="9"/>
        <v>403417</v>
      </c>
      <c r="AK14" s="111">
        <v>403413</v>
      </c>
      <c r="AL14" s="256">
        <f t="shared" si="7"/>
        <v>4841000</v>
      </c>
      <c r="AM14" s="1">
        <f t="shared" si="8"/>
        <v>0</v>
      </c>
    </row>
    <row r="15" spans="1:39" ht="29.25" hidden="1" customHeight="1" x14ac:dyDescent="0.3">
      <c r="A15" s="14"/>
      <c r="B15" s="14"/>
      <c r="C15" s="14"/>
      <c r="D15" s="14" t="s">
        <v>127</v>
      </c>
      <c r="E15" s="16"/>
      <c r="F15" s="17">
        <v>13</v>
      </c>
      <c r="G15" s="17"/>
      <c r="H15" s="17"/>
      <c r="I15" s="17"/>
      <c r="J15" s="19" t="s">
        <v>9</v>
      </c>
      <c r="K15" s="19" t="s">
        <v>9</v>
      </c>
      <c r="L15" s="9">
        <f t="shared" ref="L15:X15" si="10">SUM(L16:L16)</f>
        <v>1000001.03</v>
      </c>
      <c r="M15" s="9">
        <f t="shared" si="10"/>
        <v>0</v>
      </c>
      <c r="N15" s="9">
        <f t="shared" si="10"/>
        <v>0</v>
      </c>
      <c r="O15" s="9">
        <f t="shared" si="10"/>
        <v>1000001.03</v>
      </c>
      <c r="P15" s="9">
        <f t="shared" si="10"/>
        <v>0</v>
      </c>
      <c r="Q15" s="9">
        <f t="shared" si="10"/>
        <v>0</v>
      </c>
      <c r="R15" s="9">
        <f t="shared" si="10"/>
        <v>1000001.03</v>
      </c>
      <c r="S15" s="9">
        <f t="shared" si="10"/>
        <v>0</v>
      </c>
      <c r="T15" s="9">
        <f t="shared" si="10"/>
        <v>0</v>
      </c>
      <c r="U15" s="9">
        <f t="shared" si="10"/>
        <v>1000001.03</v>
      </c>
      <c r="V15" s="9">
        <f t="shared" si="10"/>
        <v>0</v>
      </c>
      <c r="W15" s="9">
        <f t="shared" si="10"/>
        <v>0</v>
      </c>
      <c r="X15" s="9">
        <f t="shared" si="10"/>
        <v>1000001.03</v>
      </c>
      <c r="Y15" t="s">
        <v>124</v>
      </c>
      <c r="AA15" s="256"/>
      <c r="AB15" s="257"/>
      <c r="AC15" s="258"/>
      <c r="AD15" s="264"/>
      <c r="AE15" s="141"/>
      <c r="AG15" s="101"/>
    </row>
    <row r="16" spans="1:39" x14ac:dyDescent="0.3">
      <c r="A16" s="13">
        <v>1100118</v>
      </c>
      <c r="B16" s="13" t="s">
        <v>399</v>
      </c>
      <c r="C16" s="13" t="s">
        <v>398</v>
      </c>
      <c r="D16" s="13" t="s">
        <v>121</v>
      </c>
      <c r="E16" s="269">
        <v>411300102</v>
      </c>
      <c r="F16" s="270">
        <v>130102</v>
      </c>
      <c r="G16" s="271">
        <v>1302</v>
      </c>
      <c r="H16" s="285">
        <v>411313020</v>
      </c>
      <c r="I16" s="285">
        <v>130200</v>
      </c>
      <c r="J16" s="14" t="s">
        <v>11</v>
      </c>
      <c r="K16" s="14" t="s">
        <v>11</v>
      </c>
      <c r="L16" s="32">
        <v>1000001.03</v>
      </c>
      <c r="M16" s="2"/>
      <c r="N16" s="2"/>
      <c r="O16" s="2">
        <f>+L16+M16-N16</f>
        <v>1000001.03</v>
      </c>
      <c r="P16" s="32">
        <v>0</v>
      </c>
      <c r="Q16" s="32">
        <v>0</v>
      </c>
      <c r="R16" s="2">
        <f>+O16+P16-Q16</f>
        <v>1000001.03</v>
      </c>
      <c r="S16" s="32">
        <v>0</v>
      </c>
      <c r="T16" s="32">
        <v>0</v>
      </c>
      <c r="U16" s="2">
        <f>+R16+S16-T16</f>
        <v>1000001.03</v>
      </c>
      <c r="V16" s="32">
        <v>0</v>
      </c>
      <c r="W16" s="32">
        <v>0</v>
      </c>
      <c r="X16" s="2">
        <f>+U16+V16-W16</f>
        <v>1000001.03</v>
      </c>
      <c r="Y16" t="s">
        <v>124</v>
      </c>
      <c r="Z16" s="300">
        <f>ROUND(L16/12,0)</f>
        <v>83333</v>
      </c>
      <c r="AA16" s="256">
        <f>+Z16</f>
        <v>83333</v>
      </c>
      <c r="AB16" s="256">
        <f t="shared" ref="AB16:AJ16" si="11">+AA16</f>
        <v>83333</v>
      </c>
      <c r="AC16" s="256">
        <f t="shared" si="11"/>
        <v>83333</v>
      </c>
      <c r="AD16" s="256">
        <f t="shared" si="11"/>
        <v>83333</v>
      </c>
      <c r="AE16" s="256">
        <f t="shared" si="11"/>
        <v>83333</v>
      </c>
      <c r="AF16" s="256">
        <f t="shared" si="11"/>
        <v>83333</v>
      </c>
      <c r="AG16" s="256">
        <f t="shared" si="11"/>
        <v>83333</v>
      </c>
      <c r="AH16" s="256">
        <f t="shared" si="11"/>
        <v>83333</v>
      </c>
      <c r="AI16" s="256">
        <f t="shared" si="11"/>
        <v>83333</v>
      </c>
      <c r="AJ16" s="256">
        <f t="shared" si="11"/>
        <v>83333</v>
      </c>
      <c r="AK16" s="111">
        <v>83338.030000000028</v>
      </c>
      <c r="AL16" s="256">
        <f>SUBTOTAL(9,Z16:AK16)</f>
        <v>1000001.03</v>
      </c>
      <c r="AM16" s="1">
        <f>+L16-AL16</f>
        <v>0</v>
      </c>
    </row>
    <row r="17" spans="1:39" hidden="1" x14ac:dyDescent="0.3">
      <c r="A17" s="14"/>
      <c r="B17" s="14"/>
      <c r="C17" s="14"/>
      <c r="D17" s="14"/>
      <c r="E17" s="16"/>
      <c r="F17" s="17">
        <v>16</v>
      </c>
      <c r="G17" s="272"/>
      <c r="H17" s="17"/>
      <c r="I17" s="17"/>
      <c r="J17" s="17" t="s">
        <v>14</v>
      </c>
      <c r="K17" s="17" t="s">
        <v>14</v>
      </c>
      <c r="L17" s="9">
        <f t="shared" ref="L17:X17" si="12">SUM(L18)</f>
        <v>206000</v>
      </c>
      <c r="M17" s="9">
        <f t="shared" si="12"/>
        <v>0</v>
      </c>
      <c r="N17" s="9">
        <f t="shared" si="12"/>
        <v>0</v>
      </c>
      <c r="O17" s="9">
        <f t="shared" si="12"/>
        <v>206000</v>
      </c>
      <c r="P17" s="9">
        <f t="shared" si="12"/>
        <v>0</v>
      </c>
      <c r="Q17" s="9">
        <f t="shared" si="12"/>
        <v>0</v>
      </c>
      <c r="R17" s="9">
        <f t="shared" si="12"/>
        <v>206000</v>
      </c>
      <c r="S17" s="9">
        <f t="shared" si="12"/>
        <v>0</v>
      </c>
      <c r="T17" s="9">
        <f t="shared" si="12"/>
        <v>0</v>
      </c>
      <c r="U17" s="9">
        <f t="shared" si="12"/>
        <v>206000</v>
      </c>
      <c r="V17" s="9">
        <f t="shared" si="12"/>
        <v>0</v>
      </c>
      <c r="W17" s="9">
        <f t="shared" si="12"/>
        <v>0</v>
      </c>
      <c r="X17" s="9">
        <f t="shared" si="12"/>
        <v>206000</v>
      </c>
      <c r="Y17" t="s">
        <v>124</v>
      </c>
      <c r="AA17" s="257"/>
      <c r="AB17" s="263"/>
      <c r="AC17" s="258"/>
      <c r="AD17" s="264"/>
      <c r="AE17" s="141"/>
      <c r="AF17" s="103"/>
      <c r="AG17" s="101"/>
    </row>
    <row r="18" spans="1:39" ht="18.75" customHeight="1" x14ac:dyDescent="0.3">
      <c r="A18" s="13">
        <v>1100118</v>
      </c>
      <c r="B18" s="13" t="s">
        <v>399</v>
      </c>
      <c r="C18" s="13" t="s">
        <v>398</v>
      </c>
      <c r="D18" s="13" t="s">
        <v>121</v>
      </c>
      <c r="E18" s="269">
        <v>411600101</v>
      </c>
      <c r="F18" s="270">
        <v>160101</v>
      </c>
      <c r="G18" s="271">
        <v>1601</v>
      </c>
      <c r="H18" s="285">
        <v>411616010</v>
      </c>
      <c r="I18" s="285">
        <v>160100</v>
      </c>
      <c r="J18" s="14" t="s">
        <v>15</v>
      </c>
      <c r="K18" s="14" t="s">
        <v>15</v>
      </c>
      <c r="L18" s="32">
        <v>206000</v>
      </c>
      <c r="M18" s="32">
        <v>0</v>
      </c>
      <c r="N18" s="32"/>
      <c r="O18" s="32">
        <f>+L18+M18-N18</f>
        <v>206000</v>
      </c>
      <c r="P18" s="32">
        <v>0</v>
      </c>
      <c r="Q18" s="32">
        <v>0</v>
      </c>
      <c r="R18" s="32">
        <f>+O18+P18-Q18</f>
        <v>206000</v>
      </c>
      <c r="S18" s="32">
        <v>0</v>
      </c>
      <c r="T18" s="32">
        <v>0</v>
      </c>
      <c r="U18" s="32">
        <f>+R18+S18-T18</f>
        <v>206000</v>
      </c>
      <c r="V18" s="32">
        <v>0</v>
      </c>
      <c r="W18" s="32">
        <v>0</v>
      </c>
      <c r="X18" s="32">
        <f>+U18+V18-W18</f>
        <v>206000</v>
      </c>
      <c r="Y18" t="s">
        <v>124</v>
      </c>
      <c r="Z18" s="300">
        <f>ROUND(L18/12,0)</f>
        <v>17167</v>
      </c>
      <c r="AA18" s="256">
        <f>+Z18</f>
        <v>17167</v>
      </c>
      <c r="AB18" s="256">
        <f t="shared" ref="AB18:AJ18" si="13">+AA18</f>
        <v>17167</v>
      </c>
      <c r="AC18" s="256">
        <f t="shared" si="13"/>
        <v>17167</v>
      </c>
      <c r="AD18" s="256">
        <f t="shared" si="13"/>
        <v>17167</v>
      </c>
      <c r="AE18" s="256">
        <f t="shared" si="13"/>
        <v>17167</v>
      </c>
      <c r="AF18" s="256">
        <f t="shared" si="13"/>
        <v>17167</v>
      </c>
      <c r="AG18" s="256">
        <f t="shared" si="13"/>
        <v>17167</v>
      </c>
      <c r="AH18" s="256">
        <f t="shared" si="13"/>
        <v>17167</v>
      </c>
      <c r="AI18" s="256">
        <f t="shared" si="13"/>
        <v>17167</v>
      </c>
      <c r="AJ18" s="256">
        <f t="shared" si="13"/>
        <v>17167</v>
      </c>
      <c r="AK18" s="111">
        <v>17163</v>
      </c>
      <c r="AL18" s="256">
        <f>SUBTOTAL(9,Z18:AK18)</f>
        <v>206000</v>
      </c>
      <c r="AM18" s="1">
        <f>+L18-AL18</f>
        <v>0</v>
      </c>
    </row>
    <row r="19" spans="1:39" hidden="1" x14ac:dyDescent="0.3">
      <c r="A19" s="14"/>
      <c r="B19" s="14"/>
      <c r="C19" s="14"/>
      <c r="D19" s="14"/>
      <c r="E19" s="16"/>
      <c r="F19" s="17">
        <v>17</v>
      </c>
      <c r="G19" s="272"/>
      <c r="H19" s="17"/>
      <c r="I19" s="17"/>
      <c r="J19" s="17" t="s">
        <v>16</v>
      </c>
      <c r="K19" s="17" t="s">
        <v>16</v>
      </c>
      <c r="L19" s="9">
        <f t="shared" ref="L19:X19" si="14">SUM(L20)</f>
        <v>3090000</v>
      </c>
      <c r="M19" s="9">
        <f t="shared" si="14"/>
        <v>0</v>
      </c>
      <c r="N19" s="9">
        <f t="shared" si="14"/>
        <v>0</v>
      </c>
      <c r="O19" s="9">
        <f t="shared" si="14"/>
        <v>3090000</v>
      </c>
      <c r="P19" s="9">
        <f t="shared" si="14"/>
        <v>0</v>
      </c>
      <c r="Q19" s="9">
        <f t="shared" si="14"/>
        <v>0</v>
      </c>
      <c r="R19" s="9">
        <f t="shared" si="14"/>
        <v>3090000</v>
      </c>
      <c r="S19" s="9">
        <f t="shared" si="14"/>
        <v>0</v>
      </c>
      <c r="T19" s="9">
        <f t="shared" si="14"/>
        <v>0</v>
      </c>
      <c r="U19" s="9">
        <f t="shared" si="14"/>
        <v>3090000</v>
      </c>
      <c r="V19" s="9">
        <f t="shared" si="14"/>
        <v>0</v>
      </c>
      <c r="W19" s="9">
        <f t="shared" si="14"/>
        <v>0</v>
      </c>
      <c r="X19" s="9">
        <f t="shared" si="14"/>
        <v>3090000</v>
      </c>
      <c r="Y19" t="s">
        <v>124</v>
      </c>
      <c r="AA19" s="1"/>
      <c r="AC19" s="116"/>
      <c r="AD19" s="101"/>
      <c r="AE19" s="140"/>
      <c r="AF19" s="103"/>
      <c r="AG19" s="101"/>
    </row>
    <row r="20" spans="1:39" x14ac:dyDescent="0.3">
      <c r="A20" s="13">
        <v>1100118</v>
      </c>
      <c r="B20" s="13" t="s">
        <v>399</v>
      </c>
      <c r="C20" s="13" t="s">
        <v>398</v>
      </c>
      <c r="D20" s="13" t="s">
        <v>121</v>
      </c>
      <c r="E20" s="269">
        <v>411700101</v>
      </c>
      <c r="F20" s="270">
        <v>170101</v>
      </c>
      <c r="G20" s="271">
        <v>1701</v>
      </c>
      <c r="H20" s="285">
        <v>411717010</v>
      </c>
      <c r="I20" s="285">
        <v>170100</v>
      </c>
      <c r="J20" s="14" t="s">
        <v>17</v>
      </c>
      <c r="K20" s="14" t="s">
        <v>17</v>
      </c>
      <c r="L20" s="32">
        <v>3090000</v>
      </c>
      <c r="M20" s="43">
        <v>0</v>
      </c>
      <c r="N20" s="32"/>
      <c r="O20" s="32">
        <f>+L20+M20-N20</f>
        <v>3090000</v>
      </c>
      <c r="P20" s="43">
        <v>0</v>
      </c>
      <c r="Q20" s="32">
        <v>0</v>
      </c>
      <c r="R20" s="32">
        <f>+O20+P20-Q20</f>
        <v>3090000</v>
      </c>
      <c r="S20" s="43">
        <v>0</v>
      </c>
      <c r="T20" s="32">
        <v>0</v>
      </c>
      <c r="U20" s="32">
        <f>+R20+S20-T20</f>
        <v>3090000</v>
      </c>
      <c r="V20" s="43">
        <v>0</v>
      </c>
      <c r="W20" s="32">
        <v>0</v>
      </c>
      <c r="X20" s="32">
        <f>+U20+V20-W20</f>
        <v>3090000</v>
      </c>
      <c r="Y20" t="s">
        <v>124</v>
      </c>
      <c r="Z20" s="300">
        <f>ROUND(L20/12,0)</f>
        <v>257500</v>
      </c>
      <c r="AA20" s="256">
        <f>+Z20</f>
        <v>257500</v>
      </c>
      <c r="AB20" s="256">
        <f t="shared" ref="AB20:AJ20" si="15">+AA20</f>
        <v>257500</v>
      </c>
      <c r="AC20" s="256">
        <f t="shared" si="15"/>
        <v>257500</v>
      </c>
      <c r="AD20" s="256">
        <f t="shared" si="15"/>
        <v>257500</v>
      </c>
      <c r="AE20" s="256">
        <f t="shared" si="15"/>
        <v>257500</v>
      </c>
      <c r="AF20" s="256">
        <f t="shared" si="15"/>
        <v>257500</v>
      </c>
      <c r="AG20" s="256">
        <f t="shared" si="15"/>
        <v>257500</v>
      </c>
      <c r="AH20" s="256">
        <f t="shared" si="15"/>
        <v>257500</v>
      </c>
      <c r="AI20" s="256">
        <f t="shared" si="15"/>
        <v>257500</v>
      </c>
      <c r="AJ20" s="256">
        <f t="shared" si="15"/>
        <v>257500</v>
      </c>
      <c r="AK20" s="111">
        <v>257500</v>
      </c>
      <c r="AL20" s="256">
        <f>SUBTOTAL(9,Z20:AK20)</f>
        <v>3090000</v>
      </c>
      <c r="AM20" s="1">
        <f>+L20-AL20</f>
        <v>0</v>
      </c>
    </row>
    <row r="21" spans="1:39" hidden="1" x14ac:dyDescent="0.3">
      <c r="A21" s="14"/>
      <c r="B21" s="14"/>
      <c r="C21" s="14"/>
      <c r="D21" s="14"/>
      <c r="E21" s="16"/>
      <c r="F21" s="15">
        <v>30</v>
      </c>
      <c r="G21" s="273"/>
      <c r="H21" s="15"/>
      <c r="I21" s="15"/>
      <c r="J21" s="15" t="s">
        <v>20</v>
      </c>
      <c r="K21" s="15" t="s">
        <v>20</v>
      </c>
      <c r="L21" s="12">
        <f t="shared" ref="L21:X21" si="16">L22</f>
        <v>92700</v>
      </c>
      <c r="M21" s="12">
        <f t="shared" si="16"/>
        <v>0</v>
      </c>
      <c r="N21" s="12">
        <f t="shared" si="16"/>
        <v>0</v>
      </c>
      <c r="O21" s="12">
        <f t="shared" si="16"/>
        <v>92700</v>
      </c>
      <c r="P21" s="12">
        <f t="shared" si="16"/>
        <v>0</v>
      </c>
      <c r="Q21" s="12">
        <f t="shared" si="16"/>
        <v>0</v>
      </c>
      <c r="R21" s="12">
        <f t="shared" si="16"/>
        <v>92700</v>
      </c>
      <c r="S21" s="12">
        <f t="shared" si="16"/>
        <v>0</v>
      </c>
      <c r="T21" s="12">
        <f t="shared" si="16"/>
        <v>0</v>
      </c>
      <c r="U21" s="12">
        <f t="shared" si="16"/>
        <v>92700</v>
      </c>
      <c r="V21" s="12">
        <f t="shared" si="16"/>
        <v>0</v>
      </c>
      <c r="W21" s="12">
        <f t="shared" si="16"/>
        <v>0</v>
      </c>
      <c r="X21" s="12">
        <f t="shared" si="16"/>
        <v>92700</v>
      </c>
      <c r="Y21" t="s">
        <v>124</v>
      </c>
      <c r="AC21" s="116"/>
    </row>
    <row r="22" spans="1:39" hidden="1" x14ac:dyDescent="0.3">
      <c r="A22" s="14"/>
      <c r="B22" s="14"/>
      <c r="C22" s="14"/>
      <c r="D22" s="14"/>
      <c r="E22" s="16"/>
      <c r="F22" s="17">
        <v>31</v>
      </c>
      <c r="G22" s="272"/>
      <c r="H22" s="17"/>
      <c r="I22" s="17"/>
      <c r="J22" s="17" t="s">
        <v>21</v>
      </c>
      <c r="K22" s="17" t="s">
        <v>21</v>
      </c>
      <c r="L22" s="9">
        <f t="shared" ref="L22:X22" si="17">SUM(L23)</f>
        <v>92700</v>
      </c>
      <c r="M22" s="9">
        <f t="shared" si="17"/>
        <v>0</v>
      </c>
      <c r="N22" s="9">
        <f t="shared" si="17"/>
        <v>0</v>
      </c>
      <c r="O22" s="9">
        <f t="shared" si="17"/>
        <v>92700</v>
      </c>
      <c r="P22" s="9">
        <f t="shared" si="17"/>
        <v>0</v>
      </c>
      <c r="Q22" s="9">
        <f t="shared" si="17"/>
        <v>0</v>
      </c>
      <c r="R22" s="9">
        <f t="shared" si="17"/>
        <v>92700</v>
      </c>
      <c r="S22" s="9">
        <f t="shared" si="17"/>
        <v>0</v>
      </c>
      <c r="T22" s="9">
        <f t="shared" si="17"/>
        <v>0</v>
      </c>
      <c r="U22" s="9">
        <f t="shared" si="17"/>
        <v>92700</v>
      </c>
      <c r="V22" s="9">
        <f t="shared" si="17"/>
        <v>0</v>
      </c>
      <c r="W22" s="9">
        <f t="shared" si="17"/>
        <v>0</v>
      </c>
      <c r="X22" s="9">
        <f t="shared" si="17"/>
        <v>92700</v>
      </c>
      <c r="Y22" t="s">
        <v>124</v>
      </c>
      <c r="AC22" s="116"/>
      <c r="AD22" s="101"/>
      <c r="AE22" s="101"/>
    </row>
    <row r="23" spans="1:39" x14ac:dyDescent="0.3">
      <c r="A23" s="13">
        <v>1100118</v>
      </c>
      <c r="B23" s="13" t="s">
        <v>399</v>
      </c>
      <c r="C23" s="13" t="s">
        <v>398</v>
      </c>
      <c r="D23" s="13" t="s">
        <v>121</v>
      </c>
      <c r="E23" s="269">
        <v>413100101</v>
      </c>
      <c r="F23" s="270">
        <v>310101</v>
      </c>
      <c r="G23" s="271">
        <v>3101</v>
      </c>
      <c r="H23" s="285">
        <v>413131010</v>
      </c>
      <c r="I23" s="285">
        <v>310100</v>
      </c>
      <c r="J23" s="14" t="s">
        <v>22</v>
      </c>
      <c r="K23" s="14" t="s">
        <v>22</v>
      </c>
      <c r="L23" s="32">
        <v>92700</v>
      </c>
      <c r="M23" s="32">
        <v>0</v>
      </c>
      <c r="N23" s="32"/>
      <c r="O23" s="32">
        <f>+L23+M23-N23</f>
        <v>92700</v>
      </c>
      <c r="P23" s="32">
        <v>0</v>
      </c>
      <c r="Q23" s="32">
        <v>0</v>
      </c>
      <c r="R23" s="32">
        <f>+O23+P23-Q23</f>
        <v>92700</v>
      </c>
      <c r="S23" s="32">
        <v>0</v>
      </c>
      <c r="T23" s="32">
        <v>0</v>
      </c>
      <c r="U23" s="2">
        <f>+R23+S23-T23</f>
        <v>92700</v>
      </c>
      <c r="V23" s="32">
        <v>0</v>
      </c>
      <c r="W23" s="32">
        <v>0</v>
      </c>
      <c r="X23" s="32">
        <f>+U23+V23-W23</f>
        <v>92700</v>
      </c>
      <c r="Y23" t="s">
        <v>124</v>
      </c>
      <c r="Z23" s="300">
        <f>ROUND(L23/12,0)</f>
        <v>7725</v>
      </c>
      <c r="AA23" s="256">
        <f>+Z23</f>
        <v>7725</v>
      </c>
      <c r="AB23" s="256">
        <f t="shared" ref="AB23:AJ23" si="18">+AA23</f>
        <v>7725</v>
      </c>
      <c r="AC23" s="256">
        <f t="shared" si="18"/>
        <v>7725</v>
      </c>
      <c r="AD23" s="256">
        <f t="shared" si="18"/>
        <v>7725</v>
      </c>
      <c r="AE23" s="256">
        <f t="shared" si="18"/>
        <v>7725</v>
      </c>
      <c r="AF23" s="256">
        <f t="shared" si="18"/>
        <v>7725</v>
      </c>
      <c r="AG23" s="256">
        <f t="shared" si="18"/>
        <v>7725</v>
      </c>
      <c r="AH23" s="256">
        <f t="shared" si="18"/>
        <v>7725</v>
      </c>
      <c r="AI23" s="256">
        <f t="shared" si="18"/>
        <v>7725</v>
      </c>
      <c r="AJ23" s="256">
        <f t="shared" si="18"/>
        <v>7725</v>
      </c>
      <c r="AK23" s="111">
        <v>7725</v>
      </c>
      <c r="AL23" s="256">
        <f>SUBTOTAL(9,Z23:AK23)</f>
        <v>92700</v>
      </c>
      <c r="AM23" s="1">
        <f>+L23-AL23</f>
        <v>0</v>
      </c>
    </row>
    <row r="24" spans="1:39" hidden="1" x14ac:dyDescent="0.3">
      <c r="A24" s="14"/>
      <c r="B24" s="14"/>
      <c r="C24" s="14"/>
      <c r="D24" s="14"/>
      <c r="E24" s="16"/>
      <c r="F24" s="15">
        <v>40</v>
      </c>
      <c r="G24" s="273"/>
      <c r="H24" s="15"/>
      <c r="I24" s="15"/>
      <c r="J24" s="15" t="s">
        <v>23</v>
      </c>
      <c r="K24" s="15" t="s">
        <v>23</v>
      </c>
      <c r="L24" s="10">
        <f t="shared" ref="L24:X24" si="19">L25+L27+L54</f>
        <v>19093625</v>
      </c>
      <c r="M24" s="10">
        <f t="shared" si="19"/>
        <v>0</v>
      </c>
      <c r="N24" s="10">
        <f t="shared" si="19"/>
        <v>0</v>
      </c>
      <c r="O24" s="10">
        <f t="shared" si="19"/>
        <v>10606425</v>
      </c>
      <c r="P24" s="10">
        <f t="shared" si="19"/>
        <v>0</v>
      </c>
      <c r="Q24" s="10">
        <f t="shared" si="19"/>
        <v>0</v>
      </c>
      <c r="R24" s="10">
        <f t="shared" si="19"/>
        <v>10606425</v>
      </c>
      <c r="S24" s="10">
        <f t="shared" si="19"/>
        <v>0</v>
      </c>
      <c r="T24" s="10">
        <f t="shared" si="19"/>
        <v>0</v>
      </c>
      <c r="U24" s="10">
        <f t="shared" si="19"/>
        <v>10606425</v>
      </c>
      <c r="V24" s="10">
        <f t="shared" si="19"/>
        <v>0</v>
      </c>
      <c r="W24" s="10">
        <f t="shared" si="19"/>
        <v>0</v>
      </c>
      <c r="X24" s="10">
        <f t="shared" si="19"/>
        <v>10606425</v>
      </c>
      <c r="Y24" t="s">
        <v>124</v>
      </c>
      <c r="AC24" s="116"/>
    </row>
    <row r="25" spans="1:39" ht="40.200000000000003" hidden="1" x14ac:dyDescent="0.3">
      <c r="A25" s="14"/>
      <c r="B25" s="14"/>
      <c r="C25" s="14"/>
      <c r="D25" s="14"/>
      <c r="E25" s="16"/>
      <c r="F25" s="17">
        <v>41</v>
      </c>
      <c r="G25" s="272"/>
      <c r="H25" s="17"/>
      <c r="I25" s="17"/>
      <c r="J25" s="19" t="s">
        <v>24</v>
      </c>
      <c r="K25" s="19" t="s">
        <v>24</v>
      </c>
      <c r="L25" s="11">
        <f t="shared" ref="L25:X25" si="20">SUM(L26:L26)</f>
        <v>103000</v>
      </c>
      <c r="M25" s="11">
        <f t="shared" si="20"/>
        <v>0</v>
      </c>
      <c r="N25" s="11">
        <f t="shared" si="20"/>
        <v>0</v>
      </c>
      <c r="O25" s="11">
        <f t="shared" si="20"/>
        <v>0</v>
      </c>
      <c r="P25" s="11">
        <f t="shared" si="20"/>
        <v>0</v>
      </c>
      <c r="Q25" s="11">
        <f t="shared" si="20"/>
        <v>0</v>
      </c>
      <c r="R25" s="11">
        <f t="shared" si="20"/>
        <v>0</v>
      </c>
      <c r="S25" s="11">
        <f t="shared" si="20"/>
        <v>0</v>
      </c>
      <c r="T25" s="11">
        <f t="shared" si="20"/>
        <v>0</v>
      </c>
      <c r="U25" s="11">
        <f t="shared" si="20"/>
        <v>0</v>
      </c>
      <c r="V25" s="11">
        <f t="shared" si="20"/>
        <v>0</v>
      </c>
      <c r="W25" s="11">
        <f t="shared" si="20"/>
        <v>0</v>
      </c>
      <c r="X25" s="11">
        <f t="shared" si="20"/>
        <v>0</v>
      </c>
      <c r="Y25" t="s">
        <v>124</v>
      </c>
      <c r="AC25" s="116"/>
    </row>
    <row r="26" spans="1:39" x14ac:dyDescent="0.3">
      <c r="A26" s="13">
        <v>1100118</v>
      </c>
      <c r="B26" s="13" t="s">
        <v>399</v>
      </c>
      <c r="C26" s="13" t="s">
        <v>398</v>
      </c>
      <c r="D26" s="13" t="s">
        <v>121</v>
      </c>
      <c r="E26" s="269">
        <v>414100114</v>
      </c>
      <c r="F26" s="270">
        <v>410114</v>
      </c>
      <c r="G26" s="271">
        <v>4101</v>
      </c>
      <c r="H26" s="285">
        <v>414141101</v>
      </c>
      <c r="I26" s="285">
        <v>411101</v>
      </c>
      <c r="J26" s="20" t="s">
        <v>340</v>
      </c>
      <c r="K26" s="20" t="s">
        <v>340</v>
      </c>
      <c r="L26" s="32">
        <v>103000</v>
      </c>
      <c r="M26" s="32"/>
      <c r="N26" s="32"/>
      <c r="O26" s="32"/>
      <c r="P26" s="32"/>
      <c r="Q26" s="32"/>
      <c r="R26" s="32"/>
      <c r="S26" s="32"/>
      <c r="T26" s="32"/>
      <c r="U26" s="32"/>
      <c r="V26" s="32"/>
      <c r="W26" s="32"/>
      <c r="X26" s="32"/>
      <c r="Y26" t="s">
        <v>124</v>
      </c>
      <c r="Z26" s="300">
        <f>ROUND(L26/12,0)</f>
        <v>8583</v>
      </c>
      <c r="AA26" s="256">
        <f>+Z26</f>
        <v>8583</v>
      </c>
      <c r="AB26" s="256">
        <f t="shared" ref="AB26:AJ26" si="21">+AA26</f>
        <v>8583</v>
      </c>
      <c r="AC26" s="256">
        <f t="shared" si="21"/>
        <v>8583</v>
      </c>
      <c r="AD26" s="256">
        <f t="shared" si="21"/>
        <v>8583</v>
      </c>
      <c r="AE26" s="256">
        <f t="shared" si="21"/>
        <v>8583</v>
      </c>
      <c r="AF26" s="256">
        <f t="shared" si="21"/>
        <v>8583</v>
      </c>
      <c r="AG26" s="256">
        <f t="shared" si="21"/>
        <v>8583</v>
      </c>
      <c r="AH26" s="256">
        <f t="shared" si="21"/>
        <v>8583</v>
      </c>
      <c r="AI26" s="256">
        <f t="shared" si="21"/>
        <v>8583</v>
      </c>
      <c r="AJ26" s="256">
        <f t="shared" si="21"/>
        <v>8583</v>
      </c>
      <c r="AK26" s="111">
        <v>8587</v>
      </c>
      <c r="AL26" s="256">
        <f>SUBTOTAL(9,Z26:AK26)</f>
        <v>103000</v>
      </c>
      <c r="AM26" s="1">
        <f>+L26-AL26</f>
        <v>0</v>
      </c>
    </row>
    <row r="27" spans="1:39" hidden="1" x14ac:dyDescent="0.3">
      <c r="A27" s="14"/>
      <c r="B27" s="14"/>
      <c r="C27" s="14"/>
      <c r="D27" s="14"/>
      <c r="E27" s="16"/>
      <c r="F27" s="17">
        <v>43</v>
      </c>
      <c r="G27" s="272"/>
      <c r="H27" s="17"/>
      <c r="I27" s="17"/>
      <c r="J27" s="17" t="s">
        <v>36</v>
      </c>
      <c r="K27" s="17"/>
      <c r="L27" s="9">
        <f>SUM(L28:L53)</f>
        <v>18444725</v>
      </c>
      <c r="M27" s="9">
        <f t="shared" ref="M27:X27" si="22">SUM(M30:M53)</f>
        <v>0</v>
      </c>
      <c r="N27" s="9">
        <f t="shared" si="22"/>
        <v>0</v>
      </c>
      <c r="O27" s="9">
        <f t="shared" si="22"/>
        <v>10060525</v>
      </c>
      <c r="P27" s="9">
        <f t="shared" si="22"/>
        <v>0</v>
      </c>
      <c r="Q27" s="9">
        <f t="shared" si="22"/>
        <v>0</v>
      </c>
      <c r="R27" s="9">
        <f t="shared" si="22"/>
        <v>10060525</v>
      </c>
      <c r="S27" s="9">
        <f t="shared" si="22"/>
        <v>0</v>
      </c>
      <c r="T27" s="9">
        <f t="shared" si="22"/>
        <v>0</v>
      </c>
      <c r="U27" s="9">
        <f t="shared" si="22"/>
        <v>10060525</v>
      </c>
      <c r="V27" s="9">
        <f t="shared" si="22"/>
        <v>0</v>
      </c>
      <c r="W27" s="9">
        <f t="shared" si="22"/>
        <v>0</v>
      </c>
      <c r="X27" s="9">
        <f t="shared" si="22"/>
        <v>10060525</v>
      </c>
      <c r="Y27" t="s">
        <v>124</v>
      </c>
      <c r="AC27" s="116"/>
    </row>
    <row r="28" spans="1:39" x14ac:dyDescent="0.3">
      <c r="A28" s="13">
        <v>1100118</v>
      </c>
      <c r="B28" s="13" t="s">
        <v>399</v>
      </c>
      <c r="C28" s="13" t="s">
        <v>398</v>
      </c>
      <c r="D28" s="13" t="s">
        <v>121</v>
      </c>
      <c r="E28" s="269">
        <v>414300129</v>
      </c>
      <c r="F28" s="270">
        <v>430129</v>
      </c>
      <c r="G28" s="271">
        <v>4302</v>
      </c>
      <c r="H28" s="285">
        <v>414343201</v>
      </c>
      <c r="I28" s="285">
        <v>431201</v>
      </c>
      <c r="J28" s="20" t="s">
        <v>53</v>
      </c>
      <c r="K28" s="20" t="s">
        <v>53</v>
      </c>
      <c r="L28" s="44">
        <v>1236000</v>
      </c>
      <c r="M28" s="44">
        <v>0</v>
      </c>
      <c r="N28" s="44">
        <v>0</v>
      </c>
      <c r="O28" s="32">
        <f>+L28+M28-N28</f>
        <v>1236000</v>
      </c>
      <c r="P28" s="44">
        <v>0</v>
      </c>
      <c r="Q28" s="44">
        <v>0</v>
      </c>
      <c r="R28" s="32">
        <f>+O28+P28-Q28</f>
        <v>1236000</v>
      </c>
      <c r="S28" s="44">
        <v>0</v>
      </c>
      <c r="T28" s="44">
        <v>0</v>
      </c>
      <c r="U28" s="32">
        <f>+R28+S28-T28</f>
        <v>1236000</v>
      </c>
      <c r="V28" s="44">
        <v>0</v>
      </c>
      <c r="W28" s="44">
        <v>0</v>
      </c>
      <c r="X28" s="32">
        <f>+U28+V28-W28</f>
        <v>1236000</v>
      </c>
      <c r="Y28" t="s">
        <v>124</v>
      </c>
      <c r="Z28" s="300">
        <f t="shared" ref="Z28:Z53" si="23">ROUND(L28/12,0)</f>
        <v>103000</v>
      </c>
      <c r="AA28" s="256">
        <f t="shared" ref="AA28:AJ28" si="24">+Z28</f>
        <v>103000</v>
      </c>
      <c r="AB28" s="256">
        <f t="shared" si="24"/>
        <v>103000</v>
      </c>
      <c r="AC28" s="256">
        <f t="shared" si="24"/>
        <v>103000</v>
      </c>
      <c r="AD28" s="256">
        <f t="shared" si="24"/>
        <v>103000</v>
      </c>
      <c r="AE28" s="256">
        <f t="shared" si="24"/>
        <v>103000</v>
      </c>
      <c r="AF28" s="256">
        <f t="shared" si="24"/>
        <v>103000</v>
      </c>
      <c r="AG28" s="256">
        <f t="shared" si="24"/>
        <v>103000</v>
      </c>
      <c r="AH28" s="256">
        <f t="shared" si="24"/>
        <v>103000</v>
      </c>
      <c r="AI28" s="256">
        <f t="shared" si="24"/>
        <v>103000</v>
      </c>
      <c r="AJ28" s="256">
        <f t="shared" si="24"/>
        <v>103000</v>
      </c>
      <c r="AK28" s="111">
        <v>103000</v>
      </c>
      <c r="AL28" s="256">
        <f t="shared" ref="AL28:AL53" si="25">SUBTOTAL(9,Z28:AK28)</f>
        <v>1236000</v>
      </c>
      <c r="AM28" s="1">
        <f t="shared" ref="AM28:AM53" si="26">+L28-AL28</f>
        <v>0</v>
      </c>
    </row>
    <row r="29" spans="1:39" x14ac:dyDescent="0.3">
      <c r="A29" s="13">
        <v>1100118</v>
      </c>
      <c r="B29" s="13" t="s">
        <v>399</v>
      </c>
      <c r="C29" s="13" t="s">
        <v>398</v>
      </c>
      <c r="D29" s="13" t="s">
        <v>121</v>
      </c>
      <c r="E29" s="269">
        <v>414100101</v>
      </c>
      <c r="F29" s="270">
        <v>410101</v>
      </c>
      <c r="G29" s="271">
        <v>4303</v>
      </c>
      <c r="H29" s="285">
        <v>414343301</v>
      </c>
      <c r="I29" s="285">
        <v>431301</v>
      </c>
      <c r="J29" s="14" t="s">
        <v>339</v>
      </c>
      <c r="K29" s="14" t="s">
        <v>339</v>
      </c>
      <c r="L29" s="32">
        <v>5150</v>
      </c>
      <c r="M29" s="32"/>
      <c r="N29" s="32"/>
      <c r="O29" s="32">
        <f>+L29+M29-N29</f>
        <v>5150</v>
      </c>
      <c r="P29" s="32">
        <v>0</v>
      </c>
      <c r="Q29" s="32">
        <v>0</v>
      </c>
      <c r="R29" s="32">
        <f>+O29+P29-Q29</f>
        <v>5150</v>
      </c>
      <c r="S29" s="32">
        <v>0</v>
      </c>
      <c r="T29" s="32">
        <v>0</v>
      </c>
      <c r="U29" s="32">
        <f>+R29+S29-T29</f>
        <v>5150</v>
      </c>
      <c r="V29" s="32">
        <v>0</v>
      </c>
      <c r="W29" s="32">
        <v>0</v>
      </c>
      <c r="X29" s="32">
        <f>+U29+V29-W29</f>
        <v>5150</v>
      </c>
      <c r="Y29" t="s">
        <v>124</v>
      </c>
      <c r="Z29" s="300">
        <f t="shared" si="23"/>
        <v>429</v>
      </c>
      <c r="AA29" s="256">
        <f t="shared" ref="AA29:AJ29" si="27">+Z29</f>
        <v>429</v>
      </c>
      <c r="AB29" s="256">
        <f t="shared" si="27"/>
        <v>429</v>
      </c>
      <c r="AC29" s="256">
        <f t="shared" si="27"/>
        <v>429</v>
      </c>
      <c r="AD29" s="256">
        <f t="shared" si="27"/>
        <v>429</v>
      </c>
      <c r="AE29" s="256">
        <f t="shared" si="27"/>
        <v>429</v>
      </c>
      <c r="AF29" s="256">
        <f t="shared" si="27"/>
        <v>429</v>
      </c>
      <c r="AG29" s="256">
        <f t="shared" si="27"/>
        <v>429</v>
      </c>
      <c r="AH29" s="256">
        <f t="shared" si="27"/>
        <v>429</v>
      </c>
      <c r="AI29" s="256">
        <f t="shared" si="27"/>
        <v>429</v>
      </c>
      <c r="AJ29" s="256">
        <f t="shared" si="27"/>
        <v>429</v>
      </c>
      <c r="AK29" s="111">
        <v>431</v>
      </c>
      <c r="AL29" s="256">
        <f t="shared" si="25"/>
        <v>5150</v>
      </c>
      <c r="AM29" s="1">
        <f t="shared" si="26"/>
        <v>0</v>
      </c>
    </row>
    <row r="30" spans="1:39" x14ac:dyDescent="0.3">
      <c r="A30" s="13">
        <v>1100118</v>
      </c>
      <c r="B30" s="13" t="s">
        <v>399</v>
      </c>
      <c r="C30" s="13" t="s">
        <v>398</v>
      </c>
      <c r="D30" s="13" t="s">
        <v>121</v>
      </c>
      <c r="E30" s="269">
        <v>414300101</v>
      </c>
      <c r="F30" s="270">
        <v>430101</v>
      </c>
      <c r="G30" s="271">
        <v>4304</v>
      </c>
      <c r="H30" s="285">
        <v>414343401</v>
      </c>
      <c r="I30" s="285">
        <v>431401</v>
      </c>
      <c r="J30" s="270" t="s">
        <v>37</v>
      </c>
      <c r="K30" s="14" t="s">
        <v>375</v>
      </c>
      <c r="L30" s="32">
        <f>20600+77250</f>
        <v>97850</v>
      </c>
      <c r="M30" s="32">
        <v>0</v>
      </c>
      <c r="N30" s="32"/>
      <c r="O30" s="32">
        <f t="shared" ref="O30:O53" si="28">+L30+M30-N30</f>
        <v>97850</v>
      </c>
      <c r="P30" s="32">
        <v>0</v>
      </c>
      <c r="Q30" s="32">
        <v>0</v>
      </c>
      <c r="R30" s="32">
        <f t="shared" ref="R30:R53" si="29">+O30+P30-Q30</f>
        <v>97850</v>
      </c>
      <c r="S30" s="32">
        <v>0</v>
      </c>
      <c r="T30" s="32">
        <v>0</v>
      </c>
      <c r="U30" s="32">
        <f t="shared" ref="U30:U53" si="30">+R30+S30-T30</f>
        <v>97850</v>
      </c>
      <c r="V30" s="32">
        <v>0</v>
      </c>
      <c r="W30" s="32">
        <v>0</v>
      </c>
      <c r="X30" s="32">
        <f t="shared" ref="X30:X53" si="31">+U30+V30-W30</f>
        <v>97850</v>
      </c>
      <c r="Y30" t="s">
        <v>124</v>
      </c>
      <c r="Z30" s="300">
        <f t="shared" si="23"/>
        <v>8154</v>
      </c>
      <c r="AA30" s="256">
        <f t="shared" ref="AA30:AJ30" si="32">+Z30</f>
        <v>8154</v>
      </c>
      <c r="AB30" s="256">
        <f t="shared" si="32"/>
        <v>8154</v>
      </c>
      <c r="AC30" s="256">
        <f t="shared" si="32"/>
        <v>8154</v>
      </c>
      <c r="AD30" s="256">
        <f t="shared" si="32"/>
        <v>8154</v>
      </c>
      <c r="AE30" s="256">
        <f t="shared" si="32"/>
        <v>8154</v>
      </c>
      <c r="AF30" s="256">
        <f t="shared" si="32"/>
        <v>8154</v>
      </c>
      <c r="AG30" s="256">
        <f t="shared" si="32"/>
        <v>8154</v>
      </c>
      <c r="AH30" s="256">
        <f t="shared" si="32"/>
        <v>8154</v>
      </c>
      <c r="AI30" s="256">
        <f t="shared" si="32"/>
        <v>8154</v>
      </c>
      <c r="AJ30" s="256">
        <f t="shared" si="32"/>
        <v>8154</v>
      </c>
      <c r="AK30" s="111">
        <v>8156</v>
      </c>
      <c r="AL30" s="256">
        <f t="shared" si="25"/>
        <v>97850</v>
      </c>
      <c r="AM30" s="1">
        <f t="shared" si="26"/>
        <v>0</v>
      </c>
    </row>
    <row r="31" spans="1:39" x14ac:dyDescent="0.3">
      <c r="A31" s="13">
        <v>1100118</v>
      </c>
      <c r="B31" s="13" t="s">
        <v>399</v>
      </c>
      <c r="C31" s="13" t="s">
        <v>398</v>
      </c>
      <c r="D31" s="13" t="s">
        <v>121</v>
      </c>
      <c r="E31" s="269">
        <v>414300103</v>
      </c>
      <c r="F31" s="270">
        <v>430103</v>
      </c>
      <c r="G31" s="271">
        <v>4304</v>
      </c>
      <c r="H31" s="285">
        <v>414343402</v>
      </c>
      <c r="I31" s="285">
        <v>431402</v>
      </c>
      <c r="J31" s="271" t="s">
        <v>38</v>
      </c>
      <c r="K31" s="14" t="s">
        <v>38</v>
      </c>
      <c r="L31" s="32">
        <v>123600</v>
      </c>
      <c r="M31" s="32">
        <v>0</v>
      </c>
      <c r="N31" s="32"/>
      <c r="O31" s="32">
        <f t="shared" si="28"/>
        <v>123600</v>
      </c>
      <c r="P31" s="32">
        <v>0</v>
      </c>
      <c r="Q31" s="32">
        <v>0</v>
      </c>
      <c r="R31" s="32">
        <f t="shared" si="29"/>
        <v>123600</v>
      </c>
      <c r="S31" s="32">
        <v>0</v>
      </c>
      <c r="T31" s="32">
        <v>0</v>
      </c>
      <c r="U31" s="32">
        <f t="shared" si="30"/>
        <v>123600</v>
      </c>
      <c r="V31" s="32">
        <v>0</v>
      </c>
      <c r="W31" s="32">
        <v>0</v>
      </c>
      <c r="X31" s="32">
        <f t="shared" si="31"/>
        <v>123600</v>
      </c>
      <c r="Y31" t="s">
        <v>124</v>
      </c>
      <c r="Z31" s="300">
        <f t="shared" si="23"/>
        <v>10300</v>
      </c>
      <c r="AA31" s="256">
        <f t="shared" ref="AA31:AJ31" si="33">+Z31</f>
        <v>10300</v>
      </c>
      <c r="AB31" s="256">
        <f t="shared" si="33"/>
        <v>10300</v>
      </c>
      <c r="AC31" s="256">
        <f t="shared" si="33"/>
        <v>10300</v>
      </c>
      <c r="AD31" s="256">
        <f t="shared" si="33"/>
        <v>10300</v>
      </c>
      <c r="AE31" s="256">
        <f t="shared" si="33"/>
        <v>10300</v>
      </c>
      <c r="AF31" s="256">
        <f t="shared" si="33"/>
        <v>10300</v>
      </c>
      <c r="AG31" s="256">
        <f t="shared" si="33"/>
        <v>10300</v>
      </c>
      <c r="AH31" s="256">
        <f t="shared" si="33"/>
        <v>10300</v>
      </c>
      <c r="AI31" s="256">
        <f t="shared" si="33"/>
        <v>10300</v>
      </c>
      <c r="AJ31" s="256">
        <f t="shared" si="33"/>
        <v>10300</v>
      </c>
      <c r="AK31" s="111">
        <v>10300</v>
      </c>
      <c r="AL31" s="256">
        <f t="shared" si="25"/>
        <v>123600</v>
      </c>
      <c r="AM31" s="1">
        <f t="shared" si="26"/>
        <v>0</v>
      </c>
    </row>
    <row r="32" spans="1:39" x14ac:dyDescent="0.3">
      <c r="A32" s="13">
        <v>1100118</v>
      </c>
      <c r="B32" s="13" t="s">
        <v>399</v>
      </c>
      <c r="C32" s="13" t="s">
        <v>398</v>
      </c>
      <c r="D32" s="13" t="s">
        <v>121</v>
      </c>
      <c r="E32" s="269">
        <v>414100103</v>
      </c>
      <c r="F32" s="270">
        <v>410103</v>
      </c>
      <c r="G32" s="271">
        <v>4304</v>
      </c>
      <c r="H32" s="285">
        <v>414343403</v>
      </c>
      <c r="I32" s="285">
        <v>431403</v>
      </c>
      <c r="J32" s="271" t="s">
        <v>371</v>
      </c>
      <c r="K32" s="14" t="s">
        <v>25</v>
      </c>
      <c r="L32" s="32">
        <v>2060000</v>
      </c>
      <c r="M32" s="32">
        <v>0</v>
      </c>
      <c r="N32" s="32"/>
      <c r="O32" s="32">
        <f>+L32+M32-N32</f>
        <v>2060000</v>
      </c>
      <c r="P32" s="32">
        <v>0</v>
      </c>
      <c r="Q32" s="32">
        <v>0</v>
      </c>
      <c r="R32" s="32">
        <f>+O32+P32-Q32</f>
        <v>2060000</v>
      </c>
      <c r="S32" s="32">
        <v>0</v>
      </c>
      <c r="T32" s="32">
        <v>0</v>
      </c>
      <c r="U32" s="32">
        <f>+R32+S32-T32</f>
        <v>2060000</v>
      </c>
      <c r="V32" s="32">
        <v>0</v>
      </c>
      <c r="W32" s="32">
        <v>0</v>
      </c>
      <c r="X32" s="32">
        <f>+U32+V32-W32</f>
        <v>2060000</v>
      </c>
      <c r="Y32" t="s">
        <v>124</v>
      </c>
      <c r="Z32" s="300">
        <f t="shared" si="23"/>
        <v>171667</v>
      </c>
      <c r="AA32" s="256">
        <f t="shared" ref="AA32:AJ32" si="34">+Z32</f>
        <v>171667</v>
      </c>
      <c r="AB32" s="256">
        <f t="shared" si="34"/>
        <v>171667</v>
      </c>
      <c r="AC32" s="256">
        <f t="shared" si="34"/>
        <v>171667</v>
      </c>
      <c r="AD32" s="256">
        <f t="shared" si="34"/>
        <v>171667</v>
      </c>
      <c r="AE32" s="256">
        <f t="shared" si="34"/>
        <v>171667</v>
      </c>
      <c r="AF32" s="256">
        <f t="shared" si="34"/>
        <v>171667</v>
      </c>
      <c r="AG32" s="256">
        <f t="shared" si="34"/>
        <v>171667</v>
      </c>
      <c r="AH32" s="256">
        <f t="shared" si="34"/>
        <v>171667</v>
      </c>
      <c r="AI32" s="256">
        <f t="shared" si="34"/>
        <v>171667</v>
      </c>
      <c r="AJ32" s="256">
        <f t="shared" si="34"/>
        <v>171667</v>
      </c>
      <c r="AK32" s="111">
        <v>171663</v>
      </c>
      <c r="AL32" s="256">
        <f t="shared" si="25"/>
        <v>2060000</v>
      </c>
      <c r="AM32" s="1">
        <f t="shared" si="26"/>
        <v>0</v>
      </c>
    </row>
    <row r="33" spans="1:39" x14ac:dyDescent="0.3">
      <c r="A33" s="13">
        <v>1100118</v>
      </c>
      <c r="B33" s="13" t="s">
        <v>399</v>
      </c>
      <c r="C33" s="13" t="s">
        <v>398</v>
      </c>
      <c r="D33" s="13" t="s">
        <v>121</v>
      </c>
      <c r="E33" s="269">
        <v>414100105</v>
      </c>
      <c r="F33" s="270">
        <v>410105</v>
      </c>
      <c r="G33" s="271">
        <v>4305</v>
      </c>
      <c r="H33" s="285">
        <v>414343501</v>
      </c>
      <c r="I33" s="285">
        <v>431501</v>
      </c>
      <c r="J33" s="14" t="s">
        <v>27</v>
      </c>
      <c r="K33" s="14" t="s">
        <v>374</v>
      </c>
      <c r="L33" s="32">
        <v>2060000</v>
      </c>
      <c r="M33" s="32"/>
      <c r="N33" s="32"/>
      <c r="O33" s="32"/>
      <c r="P33" s="32"/>
      <c r="Q33" s="32"/>
      <c r="R33" s="32"/>
      <c r="S33" s="32"/>
      <c r="T33" s="32"/>
      <c r="U33" s="32"/>
      <c r="V33" s="32"/>
      <c r="W33" s="32"/>
      <c r="X33" s="32"/>
      <c r="Y33" t="s">
        <v>124</v>
      </c>
      <c r="Z33" s="300">
        <f t="shared" si="23"/>
        <v>171667</v>
      </c>
      <c r="AA33" s="256">
        <f t="shared" ref="AA33:AJ33" si="35">+Z33</f>
        <v>171667</v>
      </c>
      <c r="AB33" s="256">
        <f t="shared" si="35"/>
        <v>171667</v>
      </c>
      <c r="AC33" s="256">
        <f t="shared" si="35"/>
        <v>171667</v>
      </c>
      <c r="AD33" s="256">
        <f t="shared" si="35"/>
        <v>171667</v>
      </c>
      <c r="AE33" s="256">
        <f t="shared" si="35"/>
        <v>171667</v>
      </c>
      <c r="AF33" s="256">
        <f t="shared" si="35"/>
        <v>171667</v>
      </c>
      <c r="AG33" s="256">
        <f t="shared" si="35"/>
        <v>171667</v>
      </c>
      <c r="AH33" s="256">
        <f t="shared" si="35"/>
        <v>171667</v>
      </c>
      <c r="AI33" s="256">
        <f t="shared" si="35"/>
        <v>171667</v>
      </c>
      <c r="AJ33" s="256">
        <f t="shared" si="35"/>
        <v>171667</v>
      </c>
      <c r="AK33" s="111">
        <v>171663</v>
      </c>
      <c r="AL33" s="256">
        <f t="shared" si="25"/>
        <v>2060000</v>
      </c>
      <c r="AM33" s="1">
        <f t="shared" si="26"/>
        <v>0</v>
      </c>
    </row>
    <row r="34" spans="1:39" x14ac:dyDescent="0.3">
      <c r="A34" s="13">
        <v>1100118</v>
      </c>
      <c r="B34" s="13" t="s">
        <v>399</v>
      </c>
      <c r="C34" s="13" t="s">
        <v>398</v>
      </c>
      <c r="D34" s="13" t="s">
        <v>121</v>
      </c>
      <c r="E34" s="269">
        <v>414100106</v>
      </c>
      <c r="F34" s="270">
        <v>410106</v>
      </c>
      <c r="G34" s="271">
        <v>4306</v>
      </c>
      <c r="H34" s="285">
        <v>414343601</v>
      </c>
      <c r="I34" s="285">
        <v>431601</v>
      </c>
      <c r="J34" s="14" t="s">
        <v>28</v>
      </c>
      <c r="K34" s="14" t="s">
        <v>377</v>
      </c>
      <c r="L34" s="32">
        <v>5150</v>
      </c>
      <c r="M34" s="32"/>
      <c r="N34" s="32"/>
      <c r="O34" s="32"/>
      <c r="P34" s="32"/>
      <c r="Q34" s="32"/>
      <c r="R34" s="32"/>
      <c r="S34" s="32"/>
      <c r="T34" s="32"/>
      <c r="U34" s="32"/>
      <c r="V34" s="32"/>
      <c r="W34" s="32"/>
      <c r="X34" s="32"/>
      <c r="Y34" t="s">
        <v>124</v>
      </c>
      <c r="Z34" s="300">
        <f t="shared" si="23"/>
        <v>429</v>
      </c>
      <c r="AA34" s="256">
        <f t="shared" ref="AA34:AJ34" si="36">+Z34</f>
        <v>429</v>
      </c>
      <c r="AB34" s="256">
        <f t="shared" si="36"/>
        <v>429</v>
      </c>
      <c r="AC34" s="256">
        <f t="shared" si="36"/>
        <v>429</v>
      </c>
      <c r="AD34" s="256">
        <f t="shared" si="36"/>
        <v>429</v>
      </c>
      <c r="AE34" s="256">
        <f t="shared" si="36"/>
        <v>429</v>
      </c>
      <c r="AF34" s="256">
        <f t="shared" si="36"/>
        <v>429</v>
      </c>
      <c r="AG34" s="256">
        <f t="shared" si="36"/>
        <v>429</v>
      </c>
      <c r="AH34" s="256">
        <f t="shared" si="36"/>
        <v>429</v>
      </c>
      <c r="AI34" s="256">
        <f t="shared" si="36"/>
        <v>429</v>
      </c>
      <c r="AJ34" s="256">
        <f t="shared" si="36"/>
        <v>429</v>
      </c>
      <c r="AK34" s="111">
        <v>431</v>
      </c>
      <c r="AL34" s="256">
        <f t="shared" si="25"/>
        <v>5150</v>
      </c>
      <c r="AM34" s="1">
        <f t="shared" si="26"/>
        <v>0</v>
      </c>
    </row>
    <row r="35" spans="1:39" x14ac:dyDescent="0.3">
      <c r="A35" s="13">
        <v>1100118</v>
      </c>
      <c r="B35" s="13" t="s">
        <v>399</v>
      </c>
      <c r="C35" s="13" t="s">
        <v>398</v>
      </c>
      <c r="D35" s="13" t="s">
        <v>121</v>
      </c>
      <c r="E35" s="269">
        <v>414300104</v>
      </c>
      <c r="F35" s="270">
        <v>430104</v>
      </c>
      <c r="G35" s="271">
        <v>4308</v>
      </c>
      <c r="H35" s="285">
        <v>414343801</v>
      </c>
      <c r="I35" s="285">
        <v>431801</v>
      </c>
      <c r="J35" s="14" t="s">
        <v>341</v>
      </c>
      <c r="K35" s="14" t="s">
        <v>341</v>
      </c>
      <c r="L35" s="32">
        <v>154500</v>
      </c>
      <c r="M35" s="32">
        <v>0</v>
      </c>
      <c r="N35" s="32"/>
      <c r="O35" s="32">
        <f t="shared" si="28"/>
        <v>154500</v>
      </c>
      <c r="P35" s="32">
        <v>0</v>
      </c>
      <c r="Q35" s="32">
        <v>0</v>
      </c>
      <c r="R35" s="32">
        <f t="shared" si="29"/>
        <v>154500</v>
      </c>
      <c r="S35" s="32">
        <v>0</v>
      </c>
      <c r="T35" s="32">
        <v>0</v>
      </c>
      <c r="U35" s="32">
        <f t="shared" si="30"/>
        <v>154500</v>
      </c>
      <c r="V35" s="32">
        <v>0</v>
      </c>
      <c r="W35" s="32">
        <v>0</v>
      </c>
      <c r="X35" s="32">
        <f t="shared" si="31"/>
        <v>154500</v>
      </c>
      <c r="Y35" t="s">
        <v>124</v>
      </c>
      <c r="Z35" s="300">
        <f t="shared" si="23"/>
        <v>12875</v>
      </c>
      <c r="AA35" s="256">
        <f t="shared" ref="AA35:AJ35" si="37">+Z35</f>
        <v>12875</v>
      </c>
      <c r="AB35" s="256">
        <f t="shared" si="37"/>
        <v>12875</v>
      </c>
      <c r="AC35" s="256">
        <f t="shared" si="37"/>
        <v>12875</v>
      </c>
      <c r="AD35" s="256">
        <f t="shared" si="37"/>
        <v>12875</v>
      </c>
      <c r="AE35" s="256">
        <f t="shared" si="37"/>
        <v>12875</v>
      </c>
      <c r="AF35" s="256">
        <f t="shared" si="37"/>
        <v>12875</v>
      </c>
      <c r="AG35" s="256">
        <f t="shared" si="37"/>
        <v>12875</v>
      </c>
      <c r="AH35" s="256">
        <f t="shared" si="37"/>
        <v>12875</v>
      </c>
      <c r="AI35" s="256">
        <f t="shared" si="37"/>
        <v>12875</v>
      </c>
      <c r="AJ35" s="256">
        <f t="shared" si="37"/>
        <v>12875</v>
      </c>
      <c r="AK35" s="111">
        <v>12875</v>
      </c>
      <c r="AL35" s="256">
        <f t="shared" si="25"/>
        <v>154500</v>
      </c>
      <c r="AM35" s="1">
        <f t="shared" si="26"/>
        <v>0</v>
      </c>
    </row>
    <row r="36" spans="1:39" x14ac:dyDescent="0.3">
      <c r="A36" s="13">
        <v>1100118</v>
      </c>
      <c r="B36" s="13" t="s">
        <v>399</v>
      </c>
      <c r="C36" s="13" t="s">
        <v>398</v>
      </c>
      <c r="D36" s="13" t="s">
        <v>121</v>
      </c>
      <c r="E36" s="269">
        <v>414300106</v>
      </c>
      <c r="F36" s="270">
        <v>430106</v>
      </c>
      <c r="G36" s="271">
        <v>4308</v>
      </c>
      <c r="H36" s="285">
        <v>414343802</v>
      </c>
      <c r="I36" s="285">
        <v>431802</v>
      </c>
      <c r="J36" s="14" t="s">
        <v>40</v>
      </c>
      <c r="K36" s="14" t="s">
        <v>40</v>
      </c>
      <c r="L36" s="32">
        <v>15450</v>
      </c>
      <c r="M36" s="32">
        <v>0</v>
      </c>
      <c r="N36" s="32"/>
      <c r="O36" s="32">
        <f t="shared" si="28"/>
        <v>15450</v>
      </c>
      <c r="P36" s="32">
        <v>0</v>
      </c>
      <c r="Q36" s="32">
        <v>0</v>
      </c>
      <c r="R36" s="32">
        <f t="shared" si="29"/>
        <v>15450</v>
      </c>
      <c r="S36" s="32">
        <v>0</v>
      </c>
      <c r="T36" s="32">
        <v>0</v>
      </c>
      <c r="U36" s="32">
        <f t="shared" si="30"/>
        <v>15450</v>
      </c>
      <c r="V36" s="32">
        <v>0</v>
      </c>
      <c r="W36" s="32">
        <v>0</v>
      </c>
      <c r="X36" s="32">
        <f t="shared" si="31"/>
        <v>15450</v>
      </c>
      <c r="Y36" t="s">
        <v>124</v>
      </c>
      <c r="Z36" s="300">
        <f t="shared" si="23"/>
        <v>1288</v>
      </c>
      <c r="AA36" s="256">
        <f t="shared" ref="AA36:AJ36" si="38">+Z36</f>
        <v>1288</v>
      </c>
      <c r="AB36" s="256">
        <f t="shared" si="38"/>
        <v>1288</v>
      </c>
      <c r="AC36" s="256">
        <f t="shared" si="38"/>
        <v>1288</v>
      </c>
      <c r="AD36" s="256">
        <f t="shared" si="38"/>
        <v>1288</v>
      </c>
      <c r="AE36" s="256">
        <f t="shared" si="38"/>
        <v>1288</v>
      </c>
      <c r="AF36" s="256">
        <f t="shared" si="38"/>
        <v>1288</v>
      </c>
      <c r="AG36" s="256">
        <f t="shared" si="38"/>
        <v>1288</v>
      </c>
      <c r="AH36" s="256">
        <f t="shared" si="38"/>
        <v>1288</v>
      </c>
      <c r="AI36" s="256">
        <f t="shared" si="38"/>
        <v>1288</v>
      </c>
      <c r="AJ36" s="256">
        <f t="shared" si="38"/>
        <v>1288</v>
      </c>
      <c r="AK36" s="111">
        <v>1282</v>
      </c>
      <c r="AL36" s="256">
        <f t="shared" si="25"/>
        <v>15450</v>
      </c>
      <c r="AM36" s="1">
        <f t="shared" si="26"/>
        <v>0</v>
      </c>
    </row>
    <row r="37" spans="1:39" x14ac:dyDescent="0.3">
      <c r="A37" s="13">
        <v>1100118</v>
      </c>
      <c r="B37" s="13" t="s">
        <v>399</v>
      </c>
      <c r="C37" s="13" t="s">
        <v>398</v>
      </c>
      <c r="D37" s="13" t="s">
        <v>121</v>
      </c>
      <c r="E37" s="269">
        <v>414300108</v>
      </c>
      <c r="F37" s="270">
        <v>430108</v>
      </c>
      <c r="G37" s="271">
        <v>4308</v>
      </c>
      <c r="H37" s="285">
        <v>414343803</v>
      </c>
      <c r="I37" s="285">
        <v>431803</v>
      </c>
      <c r="J37" s="14" t="s">
        <v>42</v>
      </c>
      <c r="K37" s="14" t="s">
        <v>42</v>
      </c>
      <c r="L37" s="32">
        <v>360500</v>
      </c>
      <c r="M37" s="32">
        <v>0</v>
      </c>
      <c r="N37" s="32"/>
      <c r="O37" s="32">
        <f>+L37+M37-N37</f>
        <v>360500</v>
      </c>
      <c r="P37" s="32">
        <v>0</v>
      </c>
      <c r="Q37" s="32"/>
      <c r="R37" s="32">
        <f>+O37+P37-Q37</f>
        <v>360500</v>
      </c>
      <c r="S37" s="32">
        <v>0</v>
      </c>
      <c r="T37" s="32"/>
      <c r="U37" s="32">
        <f>+R37+S37-T37</f>
        <v>360500</v>
      </c>
      <c r="V37" s="32">
        <v>0</v>
      </c>
      <c r="W37" s="32"/>
      <c r="X37" s="32">
        <f>+U37+V37-W37</f>
        <v>360500</v>
      </c>
      <c r="Y37" t="s">
        <v>124</v>
      </c>
      <c r="Z37" s="300">
        <f t="shared" si="23"/>
        <v>30042</v>
      </c>
      <c r="AA37" s="256">
        <f t="shared" ref="AA37:AJ37" si="39">+Z37</f>
        <v>30042</v>
      </c>
      <c r="AB37" s="256">
        <f t="shared" si="39"/>
        <v>30042</v>
      </c>
      <c r="AC37" s="256">
        <f t="shared" si="39"/>
        <v>30042</v>
      </c>
      <c r="AD37" s="256">
        <f t="shared" si="39"/>
        <v>30042</v>
      </c>
      <c r="AE37" s="256">
        <f t="shared" si="39"/>
        <v>30042</v>
      </c>
      <c r="AF37" s="256">
        <f t="shared" si="39"/>
        <v>30042</v>
      </c>
      <c r="AG37" s="256">
        <f t="shared" si="39"/>
        <v>30042</v>
      </c>
      <c r="AH37" s="256">
        <f t="shared" si="39"/>
        <v>30042</v>
      </c>
      <c r="AI37" s="256">
        <f t="shared" si="39"/>
        <v>30042</v>
      </c>
      <c r="AJ37" s="256">
        <f t="shared" si="39"/>
        <v>30042</v>
      </c>
      <c r="AK37" s="111">
        <v>30038</v>
      </c>
      <c r="AL37" s="256">
        <f t="shared" si="25"/>
        <v>360500</v>
      </c>
      <c r="AM37" s="1">
        <f t="shared" si="26"/>
        <v>0</v>
      </c>
    </row>
    <row r="38" spans="1:39" x14ac:dyDescent="0.3">
      <c r="A38" s="13">
        <v>1100118</v>
      </c>
      <c r="B38" s="13" t="s">
        <v>399</v>
      </c>
      <c r="C38" s="13" t="s">
        <v>398</v>
      </c>
      <c r="D38" s="13" t="s">
        <v>121</v>
      </c>
      <c r="E38" s="269">
        <v>414100109</v>
      </c>
      <c r="F38" s="270">
        <v>410109</v>
      </c>
      <c r="G38" s="271">
        <v>4308</v>
      </c>
      <c r="H38" s="285">
        <v>414343804</v>
      </c>
      <c r="I38" s="285">
        <v>431804</v>
      </c>
      <c r="J38" s="14" t="s">
        <v>31</v>
      </c>
      <c r="K38" s="14" t="s">
        <v>376</v>
      </c>
      <c r="L38" s="32">
        <v>597400</v>
      </c>
      <c r="M38" s="32"/>
      <c r="N38" s="32"/>
      <c r="O38" s="32"/>
      <c r="P38" s="32"/>
      <c r="Q38" s="32"/>
      <c r="R38" s="32"/>
      <c r="S38" s="32"/>
      <c r="T38" s="32"/>
      <c r="U38" s="32"/>
      <c r="V38" s="32"/>
      <c r="W38" s="32"/>
      <c r="X38" s="32"/>
      <c r="Y38" t="s">
        <v>124</v>
      </c>
      <c r="Z38" s="300">
        <f t="shared" si="23"/>
        <v>49783</v>
      </c>
      <c r="AA38" s="256">
        <f t="shared" ref="AA38:AJ38" si="40">+Z38</f>
        <v>49783</v>
      </c>
      <c r="AB38" s="256">
        <f t="shared" si="40"/>
        <v>49783</v>
      </c>
      <c r="AC38" s="256">
        <f t="shared" si="40"/>
        <v>49783</v>
      </c>
      <c r="AD38" s="256">
        <f t="shared" si="40"/>
        <v>49783</v>
      </c>
      <c r="AE38" s="256">
        <f t="shared" si="40"/>
        <v>49783</v>
      </c>
      <c r="AF38" s="256">
        <f t="shared" si="40"/>
        <v>49783</v>
      </c>
      <c r="AG38" s="256">
        <f t="shared" si="40"/>
        <v>49783</v>
      </c>
      <c r="AH38" s="256">
        <f t="shared" si="40"/>
        <v>49783</v>
      </c>
      <c r="AI38" s="256">
        <f t="shared" si="40"/>
        <v>49783</v>
      </c>
      <c r="AJ38" s="256">
        <f t="shared" si="40"/>
        <v>49783</v>
      </c>
      <c r="AK38" s="111">
        <v>49787</v>
      </c>
      <c r="AL38" s="256">
        <f t="shared" si="25"/>
        <v>597400</v>
      </c>
      <c r="AM38" s="1">
        <f t="shared" si="26"/>
        <v>0</v>
      </c>
    </row>
    <row r="39" spans="1:39" x14ac:dyDescent="0.3">
      <c r="A39" s="13">
        <v>1100118</v>
      </c>
      <c r="B39" s="13" t="s">
        <v>399</v>
      </c>
      <c r="C39" s="13" t="s">
        <v>398</v>
      </c>
      <c r="D39" s="13" t="s">
        <v>121</v>
      </c>
      <c r="E39" s="269">
        <v>414100111</v>
      </c>
      <c r="F39" s="270">
        <v>410111</v>
      </c>
      <c r="G39" s="271">
        <v>4308</v>
      </c>
      <c r="H39" s="285">
        <v>414343805</v>
      </c>
      <c r="I39" s="285">
        <v>431805</v>
      </c>
      <c r="J39" s="14" t="s">
        <v>33</v>
      </c>
      <c r="K39" s="14" t="s">
        <v>33</v>
      </c>
      <c r="L39" s="32">
        <v>1287500</v>
      </c>
      <c r="M39" s="32"/>
      <c r="N39" s="32"/>
      <c r="O39" s="32"/>
      <c r="P39" s="32"/>
      <c r="Q39" s="32"/>
      <c r="R39" s="32"/>
      <c r="S39" s="32"/>
      <c r="T39" s="32"/>
      <c r="U39" s="32"/>
      <c r="V39" s="32"/>
      <c r="W39" s="32"/>
      <c r="X39" s="32"/>
      <c r="Y39" t="s">
        <v>124</v>
      </c>
      <c r="Z39" s="300">
        <f t="shared" si="23"/>
        <v>107292</v>
      </c>
      <c r="AA39" s="256">
        <f t="shared" ref="AA39:AJ39" si="41">+Z39</f>
        <v>107292</v>
      </c>
      <c r="AB39" s="256">
        <f t="shared" si="41"/>
        <v>107292</v>
      </c>
      <c r="AC39" s="256">
        <f t="shared" si="41"/>
        <v>107292</v>
      </c>
      <c r="AD39" s="256">
        <f t="shared" si="41"/>
        <v>107292</v>
      </c>
      <c r="AE39" s="256">
        <f t="shared" si="41"/>
        <v>107292</v>
      </c>
      <c r="AF39" s="256">
        <f t="shared" si="41"/>
        <v>107292</v>
      </c>
      <c r="AG39" s="256">
        <f t="shared" si="41"/>
        <v>107292</v>
      </c>
      <c r="AH39" s="256">
        <f t="shared" si="41"/>
        <v>107292</v>
      </c>
      <c r="AI39" s="256">
        <f t="shared" si="41"/>
        <v>107292</v>
      </c>
      <c r="AJ39" s="256">
        <f t="shared" si="41"/>
        <v>107292</v>
      </c>
      <c r="AK39" s="111">
        <v>107288</v>
      </c>
      <c r="AL39" s="256">
        <f t="shared" si="25"/>
        <v>1287500</v>
      </c>
      <c r="AM39" s="1">
        <f t="shared" si="26"/>
        <v>0</v>
      </c>
    </row>
    <row r="40" spans="1:39" x14ac:dyDescent="0.3">
      <c r="A40" s="13">
        <v>1100118</v>
      </c>
      <c r="B40" s="13" t="s">
        <v>399</v>
      </c>
      <c r="C40" s="13" t="s">
        <v>398</v>
      </c>
      <c r="D40" s="13" t="s">
        <v>121</v>
      </c>
      <c r="E40" s="269">
        <v>414300109</v>
      </c>
      <c r="F40" s="270">
        <v>430109</v>
      </c>
      <c r="G40" s="271">
        <v>4308</v>
      </c>
      <c r="H40" s="285">
        <v>414343806</v>
      </c>
      <c r="I40" s="285">
        <v>431806</v>
      </c>
      <c r="J40" s="14" t="s">
        <v>369</v>
      </c>
      <c r="K40" s="14" t="s">
        <v>383</v>
      </c>
      <c r="L40" s="32">
        <v>4377500</v>
      </c>
      <c r="M40" s="32">
        <v>0</v>
      </c>
      <c r="N40" s="32"/>
      <c r="O40" s="32">
        <f>+L40+M40-N40</f>
        <v>4377500</v>
      </c>
      <c r="P40" s="32">
        <v>0</v>
      </c>
      <c r="Q40" s="32">
        <v>0</v>
      </c>
      <c r="R40" s="32">
        <f>+O40+P40-Q40</f>
        <v>4377500</v>
      </c>
      <c r="S40" s="32">
        <v>0</v>
      </c>
      <c r="T40" s="32">
        <v>0</v>
      </c>
      <c r="U40" s="32">
        <f>+R40+S40-T40</f>
        <v>4377500</v>
      </c>
      <c r="V40" s="32">
        <v>0</v>
      </c>
      <c r="W40" s="32">
        <v>0</v>
      </c>
      <c r="X40" s="32">
        <f>+U40+V40-W40</f>
        <v>4377500</v>
      </c>
      <c r="Y40" t="s">
        <v>124</v>
      </c>
      <c r="Z40" s="300">
        <f t="shared" si="23"/>
        <v>364792</v>
      </c>
      <c r="AA40" s="256">
        <f t="shared" ref="AA40:AJ40" si="42">+Z40</f>
        <v>364792</v>
      </c>
      <c r="AB40" s="256">
        <f t="shared" si="42"/>
        <v>364792</v>
      </c>
      <c r="AC40" s="256">
        <f t="shared" si="42"/>
        <v>364792</v>
      </c>
      <c r="AD40" s="256">
        <f t="shared" si="42"/>
        <v>364792</v>
      </c>
      <c r="AE40" s="256">
        <f t="shared" si="42"/>
        <v>364792</v>
      </c>
      <c r="AF40" s="256">
        <f t="shared" si="42"/>
        <v>364792</v>
      </c>
      <c r="AG40" s="256">
        <f t="shared" si="42"/>
        <v>364792</v>
      </c>
      <c r="AH40" s="256">
        <f t="shared" si="42"/>
        <v>364792</v>
      </c>
      <c r="AI40" s="256">
        <f t="shared" si="42"/>
        <v>364792</v>
      </c>
      <c r="AJ40" s="256">
        <f t="shared" si="42"/>
        <v>364792</v>
      </c>
      <c r="AK40" s="111">
        <v>364788</v>
      </c>
      <c r="AL40" s="256">
        <f t="shared" si="25"/>
        <v>4377500</v>
      </c>
      <c r="AM40" s="1">
        <f t="shared" si="26"/>
        <v>0</v>
      </c>
    </row>
    <row r="41" spans="1:39" x14ac:dyDescent="0.3">
      <c r="A41" s="13">
        <v>1100118</v>
      </c>
      <c r="B41" s="13" t="s">
        <v>399</v>
      </c>
      <c r="C41" s="13" t="s">
        <v>398</v>
      </c>
      <c r="D41" s="13" t="s">
        <v>121</v>
      </c>
      <c r="E41" s="269">
        <v>414300111</v>
      </c>
      <c r="F41" s="270">
        <v>430111</v>
      </c>
      <c r="G41" s="271">
        <v>4308</v>
      </c>
      <c r="H41" s="285">
        <v>414343807</v>
      </c>
      <c r="I41" s="285">
        <v>431807</v>
      </c>
      <c r="J41" s="14" t="s">
        <v>43</v>
      </c>
      <c r="K41" s="14" t="s">
        <v>43</v>
      </c>
      <c r="L41" s="32">
        <v>257500</v>
      </c>
      <c r="M41" s="32">
        <v>0</v>
      </c>
      <c r="N41" s="32"/>
      <c r="O41" s="32">
        <f>+L41+M41-N41</f>
        <v>257500</v>
      </c>
      <c r="P41" s="32">
        <v>0</v>
      </c>
      <c r="Q41" s="32">
        <v>0</v>
      </c>
      <c r="R41" s="32">
        <f>+O41+P41-Q41</f>
        <v>257500</v>
      </c>
      <c r="S41" s="32">
        <v>0</v>
      </c>
      <c r="T41" s="32">
        <v>0</v>
      </c>
      <c r="U41" s="32">
        <f>+R41+S41-T41</f>
        <v>257500</v>
      </c>
      <c r="V41" s="32">
        <v>0</v>
      </c>
      <c r="W41" s="32">
        <v>0</v>
      </c>
      <c r="X41" s="32">
        <f>+U41+V41-W41</f>
        <v>257500</v>
      </c>
      <c r="Y41" t="s">
        <v>124</v>
      </c>
      <c r="Z41" s="300">
        <f t="shared" si="23"/>
        <v>21458</v>
      </c>
      <c r="AA41" s="256">
        <f t="shared" ref="AA41:AJ41" si="43">+Z41</f>
        <v>21458</v>
      </c>
      <c r="AB41" s="256">
        <f t="shared" si="43"/>
        <v>21458</v>
      </c>
      <c r="AC41" s="256">
        <f t="shared" si="43"/>
        <v>21458</v>
      </c>
      <c r="AD41" s="256">
        <f t="shared" si="43"/>
        <v>21458</v>
      </c>
      <c r="AE41" s="256">
        <f t="shared" si="43"/>
        <v>21458</v>
      </c>
      <c r="AF41" s="256">
        <f t="shared" si="43"/>
        <v>21458</v>
      </c>
      <c r="AG41" s="256">
        <f t="shared" si="43"/>
        <v>21458</v>
      </c>
      <c r="AH41" s="256">
        <f t="shared" si="43"/>
        <v>21458</v>
      </c>
      <c r="AI41" s="256">
        <f t="shared" si="43"/>
        <v>21458</v>
      </c>
      <c r="AJ41" s="256">
        <f t="shared" si="43"/>
        <v>21458</v>
      </c>
      <c r="AK41" s="111">
        <v>21462</v>
      </c>
      <c r="AL41" s="256">
        <f t="shared" si="25"/>
        <v>257500</v>
      </c>
      <c r="AM41" s="1">
        <f t="shared" si="26"/>
        <v>0</v>
      </c>
    </row>
    <row r="42" spans="1:39" x14ac:dyDescent="0.3">
      <c r="A42" s="13">
        <v>1100118</v>
      </c>
      <c r="B42" s="13" t="s">
        <v>399</v>
      </c>
      <c r="C42" s="13" t="s">
        <v>398</v>
      </c>
      <c r="D42" s="13" t="s">
        <v>121</v>
      </c>
      <c r="E42" s="269">
        <v>414300114</v>
      </c>
      <c r="F42" s="270">
        <v>430114</v>
      </c>
      <c r="G42" s="271">
        <v>4308</v>
      </c>
      <c r="H42" s="285">
        <v>414343808</v>
      </c>
      <c r="I42" s="285">
        <v>431808</v>
      </c>
      <c r="J42" s="20" t="s">
        <v>342</v>
      </c>
      <c r="K42" s="20" t="s">
        <v>342</v>
      </c>
      <c r="L42" s="32">
        <v>26780</v>
      </c>
      <c r="M42" s="32">
        <v>0</v>
      </c>
      <c r="N42" s="32"/>
      <c r="O42" s="32">
        <f>+L42+M42-N42</f>
        <v>26780</v>
      </c>
      <c r="P42" s="32">
        <v>0</v>
      </c>
      <c r="Q42" s="32">
        <v>0</v>
      </c>
      <c r="R42" s="32">
        <f>+O42+P42-Q42</f>
        <v>26780</v>
      </c>
      <c r="S42" s="32">
        <v>0</v>
      </c>
      <c r="T42" s="32">
        <v>0</v>
      </c>
      <c r="U42" s="32">
        <f>+R42+S42-T42</f>
        <v>26780</v>
      </c>
      <c r="V42" s="32">
        <v>0</v>
      </c>
      <c r="W42" s="32">
        <v>0</v>
      </c>
      <c r="X42" s="32">
        <f>+U42+V42-W42</f>
        <v>26780</v>
      </c>
      <c r="Y42" t="s">
        <v>124</v>
      </c>
      <c r="Z42" s="300">
        <f t="shared" si="23"/>
        <v>2232</v>
      </c>
      <c r="AA42" s="256">
        <f t="shared" ref="AA42:AJ42" si="44">+Z42</f>
        <v>2232</v>
      </c>
      <c r="AB42" s="256">
        <f t="shared" si="44"/>
        <v>2232</v>
      </c>
      <c r="AC42" s="256">
        <f t="shared" si="44"/>
        <v>2232</v>
      </c>
      <c r="AD42" s="256">
        <f t="shared" si="44"/>
        <v>2232</v>
      </c>
      <c r="AE42" s="256">
        <f t="shared" si="44"/>
        <v>2232</v>
      </c>
      <c r="AF42" s="256">
        <f t="shared" si="44"/>
        <v>2232</v>
      </c>
      <c r="AG42" s="256">
        <f t="shared" si="44"/>
        <v>2232</v>
      </c>
      <c r="AH42" s="256">
        <f t="shared" si="44"/>
        <v>2232</v>
      </c>
      <c r="AI42" s="256">
        <f t="shared" si="44"/>
        <v>2232</v>
      </c>
      <c r="AJ42" s="256">
        <f t="shared" si="44"/>
        <v>2232</v>
      </c>
      <c r="AK42" s="111">
        <v>2228</v>
      </c>
      <c r="AL42" s="256">
        <f t="shared" si="25"/>
        <v>26780</v>
      </c>
      <c r="AM42" s="1">
        <f t="shared" si="26"/>
        <v>0</v>
      </c>
    </row>
    <row r="43" spans="1:39" x14ac:dyDescent="0.3">
      <c r="A43" s="13">
        <v>1100118</v>
      </c>
      <c r="B43" s="13" t="s">
        <v>399</v>
      </c>
      <c r="C43" s="13" t="s">
        <v>398</v>
      </c>
      <c r="D43" s="13" t="s">
        <v>121</v>
      </c>
      <c r="E43" s="269">
        <v>414300115</v>
      </c>
      <c r="F43" s="270">
        <v>430115</v>
      </c>
      <c r="G43" s="271">
        <v>4308</v>
      </c>
      <c r="H43" s="285">
        <v>414343809</v>
      </c>
      <c r="I43" s="285">
        <v>431809</v>
      </c>
      <c r="J43" s="20" t="s">
        <v>343</v>
      </c>
      <c r="K43" s="20" t="s">
        <v>343</v>
      </c>
      <c r="L43" s="32">
        <v>77250</v>
      </c>
      <c r="M43" s="32">
        <v>0</v>
      </c>
      <c r="N43" s="32"/>
      <c r="O43" s="32">
        <f>+L43+M43-N43</f>
        <v>77250</v>
      </c>
      <c r="P43" s="32">
        <v>0</v>
      </c>
      <c r="Q43" s="32">
        <v>0</v>
      </c>
      <c r="R43" s="32">
        <f>+O43+P43-Q43</f>
        <v>77250</v>
      </c>
      <c r="S43" s="32">
        <v>0</v>
      </c>
      <c r="T43" s="32">
        <v>0</v>
      </c>
      <c r="U43" s="32">
        <f>+R43+S43-T43</f>
        <v>77250</v>
      </c>
      <c r="V43" s="32">
        <v>0</v>
      </c>
      <c r="W43" s="32">
        <v>0</v>
      </c>
      <c r="X43" s="32">
        <f>+U43+V43-W43</f>
        <v>77250</v>
      </c>
      <c r="Y43" t="s">
        <v>124</v>
      </c>
      <c r="Z43" s="300">
        <f t="shared" si="23"/>
        <v>6438</v>
      </c>
      <c r="AA43" s="256">
        <f t="shared" ref="AA43:AJ43" si="45">+Z43</f>
        <v>6438</v>
      </c>
      <c r="AB43" s="256">
        <f t="shared" si="45"/>
        <v>6438</v>
      </c>
      <c r="AC43" s="256">
        <f t="shared" si="45"/>
        <v>6438</v>
      </c>
      <c r="AD43" s="256">
        <f t="shared" si="45"/>
        <v>6438</v>
      </c>
      <c r="AE43" s="256">
        <f t="shared" si="45"/>
        <v>6438</v>
      </c>
      <c r="AF43" s="256">
        <f t="shared" si="45"/>
        <v>6438</v>
      </c>
      <c r="AG43" s="256">
        <f t="shared" si="45"/>
        <v>6438</v>
      </c>
      <c r="AH43" s="256">
        <f t="shared" si="45"/>
        <v>6438</v>
      </c>
      <c r="AI43" s="256">
        <f t="shared" si="45"/>
        <v>6438</v>
      </c>
      <c r="AJ43" s="256">
        <f t="shared" si="45"/>
        <v>6438</v>
      </c>
      <c r="AK43" s="111">
        <v>6432</v>
      </c>
      <c r="AL43" s="256">
        <f t="shared" si="25"/>
        <v>77250</v>
      </c>
      <c r="AM43" s="1">
        <f t="shared" si="26"/>
        <v>0</v>
      </c>
    </row>
    <row r="44" spans="1:39" x14ac:dyDescent="0.3">
      <c r="A44" s="13">
        <v>1100118</v>
      </c>
      <c r="B44" s="13" t="s">
        <v>399</v>
      </c>
      <c r="C44" s="13" t="s">
        <v>398</v>
      </c>
      <c r="D44" s="13" t="s">
        <v>121</v>
      </c>
      <c r="E44" s="269">
        <v>414100112</v>
      </c>
      <c r="F44" s="270">
        <v>410112</v>
      </c>
      <c r="G44" s="271">
        <v>4308</v>
      </c>
      <c r="H44" s="285">
        <v>414343810</v>
      </c>
      <c r="I44" s="285">
        <v>431810</v>
      </c>
      <c r="J44" s="20" t="s">
        <v>34</v>
      </c>
      <c r="K44" s="20" t="s">
        <v>34</v>
      </c>
      <c r="L44" s="32">
        <v>2163000</v>
      </c>
      <c r="M44" s="32"/>
      <c r="N44" s="32"/>
      <c r="O44" s="32"/>
      <c r="P44" s="32"/>
      <c r="Q44" s="32"/>
      <c r="R44" s="32"/>
      <c r="S44" s="32"/>
      <c r="T44" s="32"/>
      <c r="U44" s="32"/>
      <c r="V44" s="32"/>
      <c r="W44" s="32"/>
      <c r="X44" s="32"/>
      <c r="Y44" t="s">
        <v>124</v>
      </c>
      <c r="Z44" s="300">
        <f t="shared" si="23"/>
        <v>180250</v>
      </c>
      <c r="AA44" s="256">
        <f t="shared" ref="AA44:AJ44" si="46">+Z44</f>
        <v>180250</v>
      </c>
      <c r="AB44" s="256">
        <f t="shared" si="46"/>
        <v>180250</v>
      </c>
      <c r="AC44" s="256">
        <f t="shared" si="46"/>
        <v>180250</v>
      </c>
      <c r="AD44" s="256">
        <f t="shared" si="46"/>
        <v>180250</v>
      </c>
      <c r="AE44" s="256">
        <f t="shared" si="46"/>
        <v>180250</v>
      </c>
      <c r="AF44" s="256">
        <f t="shared" si="46"/>
        <v>180250</v>
      </c>
      <c r="AG44" s="256">
        <f t="shared" si="46"/>
        <v>180250</v>
      </c>
      <c r="AH44" s="256">
        <f t="shared" si="46"/>
        <v>180250</v>
      </c>
      <c r="AI44" s="256">
        <f t="shared" si="46"/>
        <v>180250</v>
      </c>
      <c r="AJ44" s="256">
        <f t="shared" si="46"/>
        <v>180250</v>
      </c>
      <c r="AK44" s="111">
        <v>180250</v>
      </c>
      <c r="AL44" s="256">
        <f t="shared" si="25"/>
        <v>2163000</v>
      </c>
      <c r="AM44" s="1">
        <f t="shared" si="26"/>
        <v>0</v>
      </c>
    </row>
    <row r="45" spans="1:39" x14ac:dyDescent="0.3">
      <c r="A45" s="13">
        <v>1100118</v>
      </c>
      <c r="B45" s="13" t="s">
        <v>399</v>
      </c>
      <c r="C45" s="13" t="s">
        <v>398</v>
      </c>
      <c r="D45" s="13" t="s">
        <v>121</v>
      </c>
      <c r="E45" s="269">
        <v>414100113</v>
      </c>
      <c r="F45" s="270">
        <v>410113</v>
      </c>
      <c r="G45" s="271">
        <v>4308</v>
      </c>
      <c r="H45" s="285">
        <v>414343811</v>
      </c>
      <c r="I45" s="285">
        <v>431811</v>
      </c>
      <c r="J45" s="20" t="s">
        <v>35</v>
      </c>
      <c r="K45" s="20" t="s">
        <v>35</v>
      </c>
      <c r="L45" s="32">
        <v>1030000</v>
      </c>
      <c r="M45" s="32"/>
      <c r="N45" s="32"/>
      <c r="O45" s="32"/>
      <c r="P45" s="32"/>
      <c r="Q45" s="32"/>
      <c r="R45" s="32"/>
      <c r="S45" s="32"/>
      <c r="T45" s="32"/>
      <c r="U45" s="32"/>
      <c r="V45" s="32"/>
      <c r="W45" s="32"/>
      <c r="X45" s="32"/>
      <c r="Y45" t="s">
        <v>124</v>
      </c>
      <c r="Z45" s="300">
        <f t="shared" si="23"/>
        <v>85833</v>
      </c>
      <c r="AA45" s="256">
        <f t="shared" ref="AA45:AJ45" si="47">+Z45</f>
        <v>85833</v>
      </c>
      <c r="AB45" s="256">
        <f t="shared" si="47"/>
        <v>85833</v>
      </c>
      <c r="AC45" s="256">
        <f t="shared" si="47"/>
        <v>85833</v>
      </c>
      <c r="AD45" s="256">
        <f t="shared" si="47"/>
        <v>85833</v>
      </c>
      <c r="AE45" s="256">
        <f t="shared" si="47"/>
        <v>85833</v>
      </c>
      <c r="AF45" s="256">
        <f t="shared" si="47"/>
        <v>85833</v>
      </c>
      <c r="AG45" s="256">
        <f t="shared" si="47"/>
        <v>85833</v>
      </c>
      <c r="AH45" s="256">
        <f t="shared" si="47"/>
        <v>85833</v>
      </c>
      <c r="AI45" s="256">
        <f t="shared" si="47"/>
        <v>85833</v>
      </c>
      <c r="AJ45" s="256">
        <f t="shared" si="47"/>
        <v>85833</v>
      </c>
      <c r="AK45" s="111">
        <v>85837</v>
      </c>
      <c r="AL45" s="256">
        <f t="shared" si="25"/>
        <v>1030000</v>
      </c>
      <c r="AM45" s="1">
        <f t="shared" si="26"/>
        <v>0</v>
      </c>
    </row>
    <row r="46" spans="1:39" x14ac:dyDescent="0.3">
      <c r="A46" s="13">
        <v>1100118</v>
      </c>
      <c r="B46" s="13" t="s">
        <v>399</v>
      </c>
      <c r="C46" s="13" t="s">
        <v>398</v>
      </c>
      <c r="D46" s="13" t="s">
        <v>121</v>
      </c>
      <c r="E46" s="269">
        <v>414300121</v>
      </c>
      <c r="F46" s="270">
        <v>430121</v>
      </c>
      <c r="G46" s="271">
        <v>4308</v>
      </c>
      <c r="H46" s="285">
        <v>414343812</v>
      </c>
      <c r="I46" s="285">
        <v>431812</v>
      </c>
      <c r="J46" s="20" t="s">
        <v>50</v>
      </c>
      <c r="K46" s="20" t="s">
        <v>50</v>
      </c>
      <c r="L46" s="32">
        <v>51500</v>
      </c>
      <c r="M46" s="32">
        <v>0</v>
      </c>
      <c r="N46" s="32"/>
      <c r="O46" s="32">
        <f>+L46+M46-N46</f>
        <v>51500</v>
      </c>
      <c r="P46" s="32">
        <v>0</v>
      </c>
      <c r="Q46" s="32">
        <v>0</v>
      </c>
      <c r="R46" s="32">
        <f>+O46+P46-Q46</f>
        <v>51500</v>
      </c>
      <c r="S46" s="32">
        <v>0</v>
      </c>
      <c r="T46" s="32">
        <v>0</v>
      </c>
      <c r="U46" s="32">
        <f>+R46+S46-T46</f>
        <v>51500</v>
      </c>
      <c r="V46" s="32">
        <v>0</v>
      </c>
      <c r="W46" s="32">
        <v>0</v>
      </c>
      <c r="X46" s="32">
        <f>+U46+V46-W46</f>
        <v>51500</v>
      </c>
      <c r="Y46" t="s">
        <v>124</v>
      </c>
      <c r="Z46" s="300">
        <f t="shared" si="23"/>
        <v>4292</v>
      </c>
      <c r="AA46" s="256">
        <f t="shared" ref="AA46:AJ46" si="48">+Z46</f>
        <v>4292</v>
      </c>
      <c r="AB46" s="256">
        <f t="shared" si="48"/>
        <v>4292</v>
      </c>
      <c r="AC46" s="256">
        <f t="shared" si="48"/>
        <v>4292</v>
      </c>
      <c r="AD46" s="256">
        <f t="shared" si="48"/>
        <v>4292</v>
      </c>
      <c r="AE46" s="256">
        <f t="shared" si="48"/>
        <v>4292</v>
      </c>
      <c r="AF46" s="256">
        <f t="shared" si="48"/>
        <v>4292</v>
      </c>
      <c r="AG46" s="256">
        <f t="shared" si="48"/>
        <v>4292</v>
      </c>
      <c r="AH46" s="256">
        <f t="shared" si="48"/>
        <v>4292</v>
      </c>
      <c r="AI46" s="256">
        <f t="shared" si="48"/>
        <v>4292</v>
      </c>
      <c r="AJ46" s="256">
        <f t="shared" si="48"/>
        <v>4292</v>
      </c>
      <c r="AK46" s="111">
        <v>4288</v>
      </c>
      <c r="AL46" s="256">
        <f t="shared" si="25"/>
        <v>51500</v>
      </c>
      <c r="AM46" s="1">
        <f t="shared" si="26"/>
        <v>0</v>
      </c>
    </row>
    <row r="47" spans="1:39" x14ac:dyDescent="0.3">
      <c r="A47" s="13">
        <v>1100118</v>
      </c>
      <c r="B47" s="13" t="s">
        <v>399</v>
      </c>
      <c r="C47" s="13" t="s">
        <v>398</v>
      </c>
      <c r="D47" s="13" t="s">
        <v>121</v>
      </c>
      <c r="E47" s="269">
        <v>414300122</v>
      </c>
      <c r="F47" s="270">
        <v>430122</v>
      </c>
      <c r="G47" s="271">
        <v>4308</v>
      </c>
      <c r="H47" s="285">
        <v>414343813</v>
      </c>
      <c r="I47" s="285">
        <v>431813</v>
      </c>
      <c r="J47" s="20" t="s">
        <v>51</v>
      </c>
      <c r="K47" s="20" t="s">
        <v>51</v>
      </c>
      <c r="L47" s="32">
        <v>535600</v>
      </c>
      <c r="M47" s="32">
        <v>0</v>
      </c>
      <c r="N47" s="32"/>
      <c r="O47" s="32">
        <f>+L47+M47-N47</f>
        <v>535600</v>
      </c>
      <c r="P47" s="32">
        <v>0</v>
      </c>
      <c r="Q47" s="32">
        <v>0</v>
      </c>
      <c r="R47" s="32">
        <f>+O47+P47-Q47</f>
        <v>535600</v>
      </c>
      <c r="S47" s="32">
        <v>0</v>
      </c>
      <c r="T47" s="32">
        <v>0</v>
      </c>
      <c r="U47" s="32">
        <f>+R47+S47-T47</f>
        <v>535600</v>
      </c>
      <c r="V47" s="32">
        <v>0</v>
      </c>
      <c r="W47" s="32">
        <v>0</v>
      </c>
      <c r="X47" s="32">
        <f>+U47+V47-W47</f>
        <v>535600</v>
      </c>
      <c r="Y47" t="s">
        <v>124</v>
      </c>
      <c r="Z47" s="300">
        <f t="shared" si="23"/>
        <v>44633</v>
      </c>
      <c r="AA47" s="256">
        <f t="shared" ref="AA47:AJ47" si="49">+Z47</f>
        <v>44633</v>
      </c>
      <c r="AB47" s="256">
        <f t="shared" si="49"/>
        <v>44633</v>
      </c>
      <c r="AC47" s="256">
        <f t="shared" si="49"/>
        <v>44633</v>
      </c>
      <c r="AD47" s="256">
        <f t="shared" si="49"/>
        <v>44633</v>
      </c>
      <c r="AE47" s="256">
        <f t="shared" si="49"/>
        <v>44633</v>
      </c>
      <c r="AF47" s="256">
        <f t="shared" si="49"/>
        <v>44633</v>
      </c>
      <c r="AG47" s="256">
        <f t="shared" si="49"/>
        <v>44633</v>
      </c>
      <c r="AH47" s="256">
        <f t="shared" si="49"/>
        <v>44633</v>
      </c>
      <c r="AI47" s="256">
        <f t="shared" si="49"/>
        <v>44633</v>
      </c>
      <c r="AJ47" s="256">
        <f t="shared" si="49"/>
        <v>44633</v>
      </c>
      <c r="AK47" s="111">
        <v>44637</v>
      </c>
      <c r="AL47" s="256">
        <f t="shared" si="25"/>
        <v>535600</v>
      </c>
      <c r="AM47" s="1">
        <f t="shared" si="26"/>
        <v>0</v>
      </c>
    </row>
    <row r="48" spans="1:39" x14ac:dyDescent="0.3">
      <c r="A48" s="13">
        <v>1100118</v>
      </c>
      <c r="B48" s="13" t="s">
        <v>399</v>
      </c>
      <c r="C48" s="13" t="s">
        <v>398</v>
      </c>
      <c r="D48" s="13" t="s">
        <v>121</v>
      </c>
      <c r="E48" s="269">
        <v>414300117</v>
      </c>
      <c r="F48" s="270">
        <v>430117</v>
      </c>
      <c r="G48" s="271">
        <v>4308</v>
      </c>
      <c r="H48" s="285">
        <v>414343814</v>
      </c>
      <c r="I48" s="285">
        <v>431814</v>
      </c>
      <c r="J48" s="20" t="s">
        <v>46</v>
      </c>
      <c r="K48" s="20" t="s">
        <v>46</v>
      </c>
      <c r="L48" s="32">
        <v>25750</v>
      </c>
      <c r="M48" s="32">
        <v>0</v>
      </c>
      <c r="N48" s="32"/>
      <c r="O48" s="32">
        <f t="shared" si="28"/>
        <v>25750</v>
      </c>
      <c r="P48" s="32">
        <v>0</v>
      </c>
      <c r="Q48" s="32">
        <v>0</v>
      </c>
      <c r="R48" s="32">
        <f t="shared" si="29"/>
        <v>25750</v>
      </c>
      <c r="S48" s="32">
        <v>0</v>
      </c>
      <c r="T48" s="32">
        <v>0</v>
      </c>
      <c r="U48" s="32">
        <f t="shared" si="30"/>
        <v>25750</v>
      </c>
      <c r="V48" s="32">
        <v>0</v>
      </c>
      <c r="W48" s="32">
        <v>0</v>
      </c>
      <c r="X48" s="32">
        <f t="shared" si="31"/>
        <v>25750</v>
      </c>
      <c r="Y48" t="s">
        <v>124</v>
      </c>
      <c r="Z48" s="300">
        <f t="shared" si="23"/>
        <v>2146</v>
      </c>
      <c r="AA48" s="256">
        <f t="shared" ref="AA48:AJ48" si="50">+Z48</f>
        <v>2146</v>
      </c>
      <c r="AB48" s="256">
        <f t="shared" si="50"/>
        <v>2146</v>
      </c>
      <c r="AC48" s="256">
        <f t="shared" si="50"/>
        <v>2146</v>
      </c>
      <c r="AD48" s="256">
        <f t="shared" si="50"/>
        <v>2146</v>
      </c>
      <c r="AE48" s="256">
        <f t="shared" si="50"/>
        <v>2146</v>
      </c>
      <c r="AF48" s="256">
        <f t="shared" si="50"/>
        <v>2146</v>
      </c>
      <c r="AG48" s="256">
        <f t="shared" si="50"/>
        <v>2146</v>
      </c>
      <c r="AH48" s="256">
        <f t="shared" si="50"/>
        <v>2146</v>
      </c>
      <c r="AI48" s="256">
        <f t="shared" si="50"/>
        <v>2146</v>
      </c>
      <c r="AJ48" s="256">
        <f t="shared" si="50"/>
        <v>2146</v>
      </c>
      <c r="AK48" s="111">
        <v>2144</v>
      </c>
      <c r="AL48" s="256">
        <f t="shared" si="25"/>
        <v>25750</v>
      </c>
      <c r="AM48" s="1">
        <f t="shared" si="26"/>
        <v>0</v>
      </c>
    </row>
    <row r="49" spans="1:39" x14ac:dyDescent="0.3">
      <c r="A49" s="13">
        <v>1100118</v>
      </c>
      <c r="B49" s="13" t="s">
        <v>399</v>
      </c>
      <c r="C49" s="13" t="s">
        <v>398</v>
      </c>
      <c r="D49" s="13" t="s">
        <v>121</v>
      </c>
      <c r="E49" s="269">
        <v>414300119</v>
      </c>
      <c r="F49" s="270">
        <v>430119</v>
      </c>
      <c r="G49" s="271">
        <v>4308</v>
      </c>
      <c r="H49" s="285">
        <v>414343815</v>
      </c>
      <c r="I49" s="285">
        <v>431815</v>
      </c>
      <c r="J49" s="20" t="s">
        <v>48</v>
      </c>
      <c r="K49" s="20" t="s">
        <v>48</v>
      </c>
      <c r="L49" s="32">
        <v>360500</v>
      </c>
      <c r="M49" s="32">
        <v>0</v>
      </c>
      <c r="N49" s="32"/>
      <c r="O49" s="32">
        <f t="shared" si="28"/>
        <v>360500</v>
      </c>
      <c r="P49" s="32">
        <v>0</v>
      </c>
      <c r="Q49" s="32">
        <v>0</v>
      </c>
      <c r="R49" s="32">
        <f t="shared" si="29"/>
        <v>360500</v>
      </c>
      <c r="S49" s="32">
        <v>0</v>
      </c>
      <c r="T49" s="32">
        <v>0</v>
      </c>
      <c r="U49" s="32">
        <f t="shared" si="30"/>
        <v>360500</v>
      </c>
      <c r="V49" s="32">
        <v>0</v>
      </c>
      <c r="W49" s="32">
        <v>0</v>
      </c>
      <c r="X49" s="32">
        <f t="shared" si="31"/>
        <v>360500</v>
      </c>
      <c r="Y49" t="s">
        <v>124</v>
      </c>
      <c r="Z49" s="300">
        <f t="shared" si="23"/>
        <v>30042</v>
      </c>
      <c r="AA49" s="256">
        <f t="shared" ref="AA49:AJ49" si="51">+Z49</f>
        <v>30042</v>
      </c>
      <c r="AB49" s="256">
        <f t="shared" si="51"/>
        <v>30042</v>
      </c>
      <c r="AC49" s="256">
        <f t="shared" si="51"/>
        <v>30042</v>
      </c>
      <c r="AD49" s="256">
        <f t="shared" si="51"/>
        <v>30042</v>
      </c>
      <c r="AE49" s="256">
        <f t="shared" si="51"/>
        <v>30042</v>
      </c>
      <c r="AF49" s="256">
        <f t="shared" si="51"/>
        <v>30042</v>
      </c>
      <c r="AG49" s="256">
        <f t="shared" si="51"/>
        <v>30042</v>
      </c>
      <c r="AH49" s="256">
        <f t="shared" si="51"/>
        <v>30042</v>
      </c>
      <c r="AI49" s="256">
        <f t="shared" si="51"/>
        <v>30042</v>
      </c>
      <c r="AJ49" s="256">
        <f t="shared" si="51"/>
        <v>30042</v>
      </c>
      <c r="AK49" s="111">
        <v>30038</v>
      </c>
      <c r="AL49" s="256">
        <f t="shared" si="25"/>
        <v>360500</v>
      </c>
      <c r="AM49" s="1">
        <f t="shared" si="26"/>
        <v>0</v>
      </c>
    </row>
    <row r="50" spans="1:39" x14ac:dyDescent="0.3">
      <c r="A50" s="13">
        <v>1100118</v>
      </c>
      <c r="B50" s="13" t="s">
        <v>399</v>
      </c>
      <c r="C50" s="13" t="s">
        <v>398</v>
      </c>
      <c r="D50" s="13" t="s">
        <v>121</v>
      </c>
      <c r="E50" s="269">
        <v>414300123</v>
      </c>
      <c r="F50" s="270">
        <v>430123</v>
      </c>
      <c r="G50" s="271">
        <v>4308</v>
      </c>
      <c r="H50" s="285">
        <v>414343816</v>
      </c>
      <c r="I50" s="285">
        <v>431816</v>
      </c>
      <c r="J50" s="20" t="s">
        <v>344</v>
      </c>
      <c r="K50" s="20" t="s">
        <v>344</v>
      </c>
      <c r="L50" s="32">
        <v>978500</v>
      </c>
      <c r="M50" s="32">
        <v>0</v>
      </c>
      <c r="N50" s="32"/>
      <c r="O50" s="32">
        <f t="shared" si="28"/>
        <v>978500</v>
      </c>
      <c r="P50" s="32">
        <v>0</v>
      </c>
      <c r="Q50" s="32">
        <v>0</v>
      </c>
      <c r="R50" s="32">
        <f t="shared" si="29"/>
        <v>978500</v>
      </c>
      <c r="S50" s="32">
        <v>0</v>
      </c>
      <c r="T50" s="32">
        <v>0</v>
      </c>
      <c r="U50" s="32">
        <f t="shared" si="30"/>
        <v>978500</v>
      </c>
      <c r="V50" s="32">
        <v>0</v>
      </c>
      <c r="W50" s="32">
        <v>0</v>
      </c>
      <c r="X50" s="32">
        <f t="shared" si="31"/>
        <v>978500</v>
      </c>
      <c r="Y50" t="s">
        <v>124</v>
      </c>
      <c r="Z50" s="300">
        <f t="shared" si="23"/>
        <v>81542</v>
      </c>
      <c r="AA50" s="256">
        <f t="shared" ref="AA50:AJ50" si="52">+Z50</f>
        <v>81542</v>
      </c>
      <c r="AB50" s="256">
        <f t="shared" si="52"/>
        <v>81542</v>
      </c>
      <c r="AC50" s="256">
        <f t="shared" si="52"/>
        <v>81542</v>
      </c>
      <c r="AD50" s="256">
        <f t="shared" si="52"/>
        <v>81542</v>
      </c>
      <c r="AE50" s="256">
        <f t="shared" si="52"/>
        <v>81542</v>
      </c>
      <c r="AF50" s="256">
        <f t="shared" si="52"/>
        <v>81542</v>
      </c>
      <c r="AG50" s="256">
        <f t="shared" si="52"/>
        <v>81542</v>
      </c>
      <c r="AH50" s="256">
        <f t="shared" si="52"/>
        <v>81542</v>
      </c>
      <c r="AI50" s="256">
        <f t="shared" si="52"/>
        <v>81542</v>
      </c>
      <c r="AJ50" s="256">
        <f t="shared" si="52"/>
        <v>81542</v>
      </c>
      <c r="AK50" s="111">
        <v>81538</v>
      </c>
      <c r="AL50" s="256">
        <f t="shared" si="25"/>
        <v>978500</v>
      </c>
      <c r="AM50" s="1">
        <f t="shared" si="26"/>
        <v>0</v>
      </c>
    </row>
    <row r="51" spans="1:39" x14ac:dyDescent="0.3">
      <c r="A51" s="13">
        <v>1100118</v>
      </c>
      <c r="B51" s="13" t="s">
        <v>399</v>
      </c>
      <c r="C51" s="13" t="s">
        <v>398</v>
      </c>
      <c r="D51" s="13" t="s">
        <v>121</v>
      </c>
      <c r="E51" s="269">
        <v>414300126</v>
      </c>
      <c r="F51" s="270">
        <v>430126</v>
      </c>
      <c r="G51" s="271">
        <v>4308</v>
      </c>
      <c r="H51" s="285">
        <v>414343817</v>
      </c>
      <c r="I51" s="285">
        <v>431817</v>
      </c>
      <c r="J51" s="20" t="s">
        <v>378</v>
      </c>
      <c r="K51" s="20" t="s">
        <v>378</v>
      </c>
      <c r="L51" s="32">
        <v>556200</v>
      </c>
      <c r="M51" s="32">
        <v>0</v>
      </c>
      <c r="N51" s="32"/>
      <c r="O51" s="32">
        <f t="shared" si="28"/>
        <v>556200</v>
      </c>
      <c r="P51" s="32">
        <v>0</v>
      </c>
      <c r="Q51" s="32">
        <v>0</v>
      </c>
      <c r="R51" s="32">
        <f t="shared" si="29"/>
        <v>556200</v>
      </c>
      <c r="S51" s="32">
        <v>0</v>
      </c>
      <c r="T51" s="32">
        <v>0</v>
      </c>
      <c r="U51" s="32">
        <f t="shared" si="30"/>
        <v>556200</v>
      </c>
      <c r="V51" s="32">
        <v>0</v>
      </c>
      <c r="W51" s="32">
        <v>0</v>
      </c>
      <c r="X51" s="32">
        <f t="shared" si="31"/>
        <v>556200</v>
      </c>
      <c r="Y51" t="s">
        <v>124</v>
      </c>
      <c r="Z51" s="300">
        <f t="shared" si="23"/>
        <v>46350</v>
      </c>
      <c r="AA51" s="256">
        <f t="shared" ref="AA51:AJ51" si="53">+Z51</f>
        <v>46350</v>
      </c>
      <c r="AB51" s="256">
        <f t="shared" si="53"/>
        <v>46350</v>
      </c>
      <c r="AC51" s="256">
        <f t="shared" si="53"/>
        <v>46350</v>
      </c>
      <c r="AD51" s="256">
        <f t="shared" si="53"/>
        <v>46350</v>
      </c>
      <c r="AE51" s="256">
        <f t="shared" si="53"/>
        <v>46350</v>
      </c>
      <c r="AF51" s="256">
        <f t="shared" si="53"/>
        <v>46350</v>
      </c>
      <c r="AG51" s="256">
        <f t="shared" si="53"/>
        <v>46350</v>
      </c>
      <c r="AH51" s="256">
        <f t="shared" si="53"/>
        <v>46350</v>
      </c>
      <c r="AI51" s="256">
        <f t="shared" si="53"/>
        <v>46350</v>
      </c>
      <c r="AJ51" s="256">
        <f t="shared" si="53"/>
        <v>46350</v>
      </c>
      <c r="AK51" s="111">
        <v>46350</v>
      </c>
      <c r="AL51" s="256">
        <f t="shared" si="25"/>
        <v>556200</v>
      </c>
      <c r="AM51" s="1">
        <f t="shared" si="26"/>
        <v>0</v>
      </c>
    </row>
    <row r="52" spans="1:39" x14ac:dyDescent="0.3">
      <c r="A52" s="13">
        <v>1100118</v>
      </c>
      <c r="B52" s="13" t="s">
        <v>399</v>
      </c>
      <c r="C52" s="13" t="s">
        <v>398</v>
      </c>
      <c r="D52" s="13" t="s">
        <v>121</v>
      </c>
      <c r="E52" s="269">
        <v>414300127</v>
      </c>
      <c r="F52" s="270">
        <v>430127</v>
      </c>
      <c r="G52" s="271">
        <v>4308</v>
      </c>
      <c r="H52" s="285">
        <v>414343818</v>
      </c>
      <c r="I52" s="285">
        <v>431818</v>
      </c>
      <c r="J52" s="20" t="s">
        <v>382</v>
      </c>
      <c r="K52" s="20" t="s">
        <v>382</v>
      </c>
      <c r="L52" s="32">
        <v>1030</v>
      </c>
      <c r="M52" s="32">
        <v>0</v>
      </c>
      <c r="N52" s="32"/>
      <c r="O52" s="32">
        <f>+L52+M52-N52</f>
        <v>1030</v>
      </c>
      <c r="P52" s="32">
        <v>0</v>
      </c>
      <c r="Q52" s="32">
        <v>0</v>
      </c>
      <c r="R52" s="32">
        <f>+O52+P52-Q52</f>
        <v>1030</v>
      </c>
      <c r="S52" s="32">
        <v>0</v>
      </c>
      <c r="T52" s="32">
        <v>0</v>
      </c>
      <c r="U52" s="32">
        <f>+R52+S52-T52</f>
        <v>1030</v>
      </c>
      <c r="V52" s="32">
        <v>0</v>
      </c>
      <c r="W52" s="32">
        <v>0</v>
      </c>
      <c r="X52" s="32">
        <f>+U52+V52-W52</f>
        <v>1030</v>
      </c>
      <c r="Y52" t="s">
        <v>124</v>
      </c>
      <c r="Z52" s="300">
        <f t="shared" si="23"/>
        <v>86</v>
      </c>
      <c r="AA52" s="256">
        <f t="shared" ref="AA52:AJ52" si="54">+Z52</f>
        <v>86</v>
      </c>
      <c r="AB52" s="256">
        <f t="shared" si="54"/>
        <v>86</v>
      </c>
      <c r="AC52" s="256">
        <f t="shared" si="54"/>
        <v>86</v>
      </c>
      <c r="AD52" s="256">
        <f t="shared" si="54"/>
        <v>86</v>
      </c>
      <c r="AE52" s="256">
        <f t="shared" si="54"/>
        <v>86</v>
      </c>
      <c r="AF52" s="256">
        <f t="shared" si="54"/>
        <v>86</v>
      </c>
      <c r="AG52" s="256">
        <f t="shared" si="54"/>
        <v>86</v>
      </c>
      <c r="AH52" s="256">
        <f t="shared" si="54"/>
        <v>86</v>
      </c>
      <c r="AI52" s="256">
        <f t="shared" si="54"/>
        <v>86</v>
      </c>
      <c r="AJ52" s="256">
        <f t="shared" si="54"/>
        <v>86</v>
      </c>
      <c r="AK52" s="111">
        <v>84</v>
      </c>
      <c r="AL52" s="256">
        <f t="shared" si="25"/>
        <v>1030</v>
      </c>
      <c r="AM52" s="1">
        <f t="shared" si="26"/>
        <v>0</v>
      </c>
    </row>
    <row r="53" spans="1:39" x14ac:dyDescent="0.3">
      <c r="A53" s="13">
        <v>1100118</v>
      </c>
      <c r="B53" s="13" t="s">
        <v>399</v>
      </c>
      <c r="C53" s="13" t="s">
        <v>398</v>
      </c>
      <c r="D53" s="13" t="s">
        <v>121</v>
      </c>
      <c r="E53" s="269">
        <v>414300128</v>
      </c>
      <c r="F53" s="270">
        <v>430128</v>
      </c>
      <c r="G53" s="271">
        <v>4308</v>
      </c>
      <c r="H53" s="285">
        <v>414343819</v>
      </c>
      <c r="I53" s="285">
        <v>431819</v>
      </c>
      <c r="J53" s="20" t="s">
        <v>52</v>
      </c>
      <c r="K53" s="20" t="s">
        <v>379</v>
      </c>
      <c r="L53" s="32">
        <v>515</v>
      </c>
      <c r="M53" s="32">
        <v>0</v>
      </c>
      <c r="N53" s="32"/>
      <c r="O53" s="32">
        <f t="shared" si="28"/>
        <v>515</v>
      </c>
      <c r="P53" s="32">
        <v>0</v>
      </c>
      <c r="Q53" s="32">
        <v>0</v>
      </c>
      <c r="R53" s="32">
        <f t="shared" si="29"/>
        <v>515</v>
      </c>
      <c r="S53" s="32">
        <v>0</v>
      </c>
      <c r="T53" s="32">
        <v>0</v>
      </c>
      <c r="U53" s="32">
        <f t="shared" si="30"/>
        <v>515</v>
      </c>
      <c r="V53" s="32">
        <v>0</v>
      </c>
      <c r="W53" s="32">
        <v>0</v>
      </c>
      <c r="X53" s="32">
        <f t="shared" si="31"/>
        <v>515</v>
      </c>
      <c r="Y53" t="s">
        <v>124</v>
      </c>
      <c r="Z53" s="300">
        <f t="shared" si="23"/>
        <v>43</v>
      </c>
      <c r="AA53" s="256">
        <f t="shared" ref="AA53:AJ53" si="55">+Z53</f>
        <v>43</v>
      </c>
      <c r="AB53" s="256">
        <f t="shared" si="55"/>
        <v>43</v>
      </c>
      <c r="AC53" s="256">
        <f t="shared" si="55"/>
        <v>43</v>
      </c>
      <c r="AD53" s="256">
        <f t="shared" si="55"/>
        <v>43</v>
      </c>
      <c r="AE53" s="256">
        <f t="shared" si="55"/>
        <v>43</v>
      </c>
      <c r="AF53" s="256">
        <f t="shared" si="55"/>
        <v>43</v>
      </c>
      <c r="AG53" s="256">
        <f t="shared" si="55"/>
        <v>43</v>
      </c>
      <c r="AH53" s="256">
        <f t="shared" si="55"/>
        <v>43</v>
      </c>
      <c r="AI53" s="256">
        <f t="shared" si="55"/>
        <v>43</v>
      </c>
      <c r="AJ53" s="256">
        <f t="shared" si="55"/>
        <v>43</v>
      </c>
      <c r="AK53" s="111">
        <v>42</v>
      </c>
      <c r="AL53" s="256">
        <f t="shared" si="25"/>
        <v>515</v>
      </c>
      <c r="AM53" s="1">
        <f t="shared" si="26"/>
        <v>0</v>
      </c>
    </row>
    <row r="54" spans="1:39" hidden="1" x14ac:dyDescent="0.3">
      <c r="A54" s="14"/>
      <c r="B54" s="14"/>
      <c r="C54" s="14"/>
      <c r="D54" s="14"/>
      <c r="E54" s="16"/>
      <c r="F54" s="17">
        <v>45</v>
      </c>
      <c r="G54" s="272"/>
      <c r="H54" s="17"/>
      <c r="I54" s="17"/>
      <c r="J54" s="17" t="s">
        <v>54</v>
      </c>
      <c r="K54" s="17" t="s">
        <v>54</v>
      </c>
      <c r="L54" s="9">
        <f t="shared" ref="L54:R54" si="56">SUM(L55:L57)</f>
        <v>545900</v>
      </c>
      <c r="M54" s="9">
        <f t="shared" si="56"/>
        <v>0</v>
      </c>
      <c r="N54" s="9">
        <f t="shared" si="56"/>
        <v>0</v>
      </c>
      <c r="O54" s="9">
        <f t="shared" si="56"/>
        <v>545900</v>
      </c>
      <c r="P54" s="9">
        <f t="shared" si="56"/>
        <v>0</v>
      </c>
      <c r="Q54" s="9">
        <f t="shared" si="56"/>
        <v>0</v>
      </c>
      <c r="R54" s="9">
        <f t="shared" si="56"/>
        <v>545900</v>
      </c>
      <c r="S54" s="9">
        <f t="shared" ref="S54:X54" si="57">SUM(S55:S57)</f>
        <v>0</v>
      </c>
      <c r="T54" s="9">
        <f t="shared" si="57"/>
        <v>0</v>
      </c>
      <c r="U54" s="9">
        <f t="shared" si="57"/>
        <v>545900</v>
      </c>
      <c r="V54" s="9">
        <f t="shared" si="57"/>
        <v>0</v>
      </c>
      <c r="W54" s="9">
        <f t="shared" si="57"/>
        <v>0</v>
      </c>
      <c r="X54" s="9">
        <f t="shared" si="57"/>
        <v>545900</v>
      </c>
      <c r="Y54" t="s">
        <v>124</v>
      </c>
      <c r="AC54" s="116"/>
    </row>
    <row r="55" spans="1:39" x14ac:dyDescent="0.3">
      <c r="A55" s="13">
        <v>1100118</v>
      </c>
      <c r="B55" s="13" t="s">
        <v>399</v>
      </c>
      <c r="C55" s="13" t="s">
        <v>398</v>
      </c>
      <c r="D55" s="13" t="s">
        <v>121</v>
      </c>
      <c r="E55" s="269">
        <v>414400101</v>
      </c>
      <c r="F55" s="270">
        <v>450101</v>
      </c>
      <c r="G55" s="271">
        <v>4501</v>
      </c>
      <c r="H55" s="285">
        <v>414445101</v>
      </c>
      <c r="I55" s="285">
        <v>451101</v>
      </c>
      <c r="J55" s="20" t="s">
        <v>55</v>
      </c>
      <c r="K55" s="20" t="s">
        <v>55</v>
      </c>
      <c r="L55" s="32">
        <v>535600</v>
      </c>
      <c r="M55" s="32">
        <v>0</v>
      </c>
      <c r="N55" s="32"/>
      <c r="O55" s="32">
        <f>+L55+M55-N55</f>
        <v>535600</v>
      </c>
      <c r="P55" s="32">
        <v>0</v>
      </c>
      <c r="Q55" s="32">
        <v>0</v>
      </c>
      <c r="R55" s="32">
        <f>+O55+P55-Q55</f>
        <v>535600</v>
      </c>
      <c r="S55" s="32">
        <v>0</v>
      </c>
      <c r="T55" s="32">
        <v>0</v>
      </c>
      <c r="U55" s="32">
        <f>+R55+S55-T55</f>
        <v>535600</v>
      </c>
      <c r="V55" s="32">
        <v>0</v>
      </c>
      <c r="W55" s="32">
        <v>0</v>
      </c>
      <c r="X55" s="32">
        <f>+U55+V55-W55</f>
        <v>535600</v>
      </c>
      <c r="Y55" t="s">
        <v>124</v>
      </c>
      <c r="Z55" s="300">
        <f t="shared" ref="Z55:Z57" si="58">ROUND(L55/12,0)</f>
        <v>44633</v>
      </c>
      <c r="AA55" s="256">
        <f t="shared" ref="AA55:AJ55" si="59">+Z55</f>
        <v>44633</v>
      </c>
      <c r="AB55" s="256">
        <f t="shared" si="59"/>
        <v>44633</v>
      </c>
      <c r="AC55" s="256">
        <f t="shared" si="59"/>
        <v>44633</v>
      </c>
      <c r="AD55" s="256">
        <f t="shared" si="59"/>
        <v>44633</v>
      </c>
      <c r="AE55" s="256">
        <f t="shared" si="59"/>
        <v>44633</v>
      </c>
      <c r="AF55" s="256">
        <f t="shared" si="59"/>
        <v>44633</v>
      </c>
      <c r="AG55" s="256">
        <f t="shared" si="59"/>
        <v>44633</v>
      </c>
      <c r="AH55" s="256">
        <f t="shared" si="59"/>
        <v>44633</v>
      </c>
      <c r="AI55" s="256">
        <f t="shared" si="59"/>
        <v>44633</v>
      </c>
      <c r="AJ55" s="256">
        <f t="shared" si="59"/>
        <v>44633</v>
      </c>
      <c r="AK55" s="111">
        <v>44637</v>
      </c>
      <c r="AL55" s="256">
        <f t="shared" ref="AL55:AL57" si="60">SUBTOTAL(9,Z55:AK55)</f>
        <v>535600</v>
      </c>
      <c r="AM55" s="1">
        <f t="shared" ref="AM55:AM57" si="61">+L55-AL55</f>
        <v>0</v>
      </c>
    </row>
    <row r="56" spans="1:39" x14ac:dyDescent="0.3">
      <c r="A56" s="13">
        <v>1100118</v>
      </c>
      <c r="B56" s="13" t="s">
        <v>399</v>
      </c>
      <c r="C56" s="13" t="s">
        <v>398</v>
      </c>
      <c r="D56" s="13" t="s">
        <v>121</v>
      </c>
      <c r="E56" s="269">
        <v>414400102</v>
      </c>
      <c r="F56" s="270">
        <v>450102</v>
      </c>
      <c r="G56" s="271">
        <v>4502</v>
      </c>
      <c r="H56" s="285">
        <v>414445201</v>
      </c>
      <c r="I56" s="285">
        <v>451201</v>
      </c>
      <c r="J56" s="20" t="s">
        <v>56</v>
      </c>
      <c r="K56" s="20" t="s">
        <v>56</v>
      </c>
      <c r="L56" s="32">
        <v>5150</v>
      </c>
      <c r="M56" s="32"/>
      <c r="N56" s="32"/>
      <c r="O56" s="32">
        <f>+L56+M56-N56</f>
        <v>5150</v>
      </c>
      <c r="P56" s="32">
        <v>0</v>
      </c>
      <c r="Q56" s="32">
        <v>0</v>
      </c>
      <c r="R56" s="32">
        <f>+O56+P56-Q56</f>
        <v>5150</v>
      </c>
      <c r="S56" s="32">
        <v>0</v>
      </c>
      <c r="T56" s="32">
        <v>0</v>
      </c>
      <c r="U56" s="32">
        <f>+R56+S56-T56</f>
        <v>5150</v>
      </c>
      <c r="V56" s="32">
        <v>0</v>
      </c>
      <c r="W56" s="32">
        <v>0</v>
      </c>
      <c r="X56" s="32">
        <f>+U56+V56-W56</f>
        <v>5150</v>
      </c>
      <c r="Y56" t="s">
        <v>124</v>
      </c>
      <c r="Z56" s="300">
        <f t="shared" si="58"/>
        <v>429</v>
      </c>
      <c r="AA56" s="256">
        <f t="shared" ref="AA56:AJ56" si="62">+Z56</f>
        <v>429</v>
      </c>
      <c r="AB56" s="256">
        <f t="shared" si="62"/>
        <v>429</v>
      </c>
      <c r="AC56" s="256">
        <f t="shared" si="62"/>
        <v>429</v>
      </c>
      <c r="AD56" s="256">
        <f t="shared" si="62"/>
        <v>429</v>
      </c>
      <c r="AE56" s="256">
        <f t="shared" si="62"/>
        <v>429</v>
      </c>
      <c r="AF56" s="256">
        <f t="shared" si="62"/>
        <v>429</v>
      </c>
      <c r="AG56" s="256">
        <f t="shared" si="62"/>
        <v>429</v>
      </c>
      <c r="AH56" s="256">
        <f t="shared" si="62"/>
        <v>429</v>
      </c>
      <c r="AI56" s="256">
        <f t="shared" si="62"/>
        <v>429</v>
      </c>
      <c r="AJ56" s="256">
        <f t="shared" si="62"/>
        <v>429</v>
      </c>
      <c r="AK56" s="111">
        <v>431</v>
      </c>
      <c r="AL56" s="256">
        <f t="shared" si="60"/>
        <v>5150</v>
      </c>
      <c r="AM56" s="1">
        <f t="shared" si="61"/>
        <v>0</v>
      </c>
    </row>
    <row r="57" spans="1:39" x14ac:dyDescent="0.3">
      <c r="A57" s="13">
        <v>1100118</v>
      </c>
      <c r="B57" s="13" t="s">
        <v>399</v>
      </c>
      <c r="C57" s="13" t="s">
        <v>398</v>
      </c>
      <c r="D57" s="13" t="s">
        <v>121</v>
      </c>
      <c r="E57" s="269">
        <v>414400103</v>
      </c>
      <c r="F57" s="270">
        <v>450103</v>
      </c>
      <c r="G57" s="271">
        <v>4503</v>
      </c>
      <c r="H57" s="285">
        <v>414445301</v>
      </c>
      <c r="I57" s="285">
        <v>451301</v>
      </c>
      <c r="J57" s="20" t="s">
        <v>57</v>
      </c>
      <c r="K57" s="20" t="s">
        <v>57</v>
      </c>
      <c r="L57" s="32">
        <v>5150</v>
      </c>
      <c r="M57" s="32"/>
      <c r="N57" s="32"/>
      <c r="O57" s="32">
        <f>+L57+M57-N57</f>
        <v>5150</v>
      </c>
      <c r="P57" s="32">
        <v>0</v>
      </c>
      <c r="Q57" s="32">
        <v>0</v>
      </c>
      <c r="R57" s="32">
        <f>+O57+P57-Q57</f>
        <v>5150</v>
      </c>
      <c r="S57" s="32">
        <v>0</v>
      </c>
      <c r="T57" s="32">
        <v>0</v>
      </c>
      <c r="U57" s="32">
        <f>+R57+S57-T57</f>
        <v>5150</v>
      </c>
      <c r="V57" s="32">
        <v>0</v>
      </c>
      <c r="W57" s="32">
        <v>0</v>
      </c>
      <c r="X57" s="32">
        <f>+U57+V57-W57</f>
        <v>5150</v>
      </c>
      <c r="Y57" t="s">
        <v>124</v>
      </c>
      <c r="Z57" s="300">
        <f t="shared" si="58"/>
        <v>429</v>
      </c>
      <c r="AA57" s="256">
        <f t="shared" ref="AA57:AJ57" si="63">+Z57</f>
        <v>429</v>
      </c>
      <c r="AB57" s="256">
        <f t="shared" si="63"/>
        <v>429</v>
      </c>
      <c r="AC57" s="256">
        <f t="shared" si="63"/>
        <v>429</v>
      </c>
      <c r="AD57" s="256">
        <f t="shared" si="63"/>
        <v>429</v>
      </c>
      <c r="AE57" s="256">
        <f t="shared" si="63"/>
        <v>429</v>
      </c>
      <c r="AF57" s="256">
        <f t="shared" si="63"/>
        <v>429</v>
      </c>
      <c r="AG57" s="256">
        <f t="shared" si="63"/>
        <v>429</v>
      </c>
      <c r="AH57" s="256">
        <f t="shared" si="63"/>
        <v>429</v>
      </c>
      <c r="AI57" s="256">
        <f t="shared" si="63"/>
        <v>429</v>
      </c>
      <c r="AJ57" s="256">
        <f t="shared" si="63"/>
        <v>429</v>
      </c>
      <c r="AK57" s="111">
        <v>431</v>
      </c>
      <c r="AL57" s="256">
        <f t="shared" si="60"/>
        <v>5150</v>
      </c>
      <c r="AM57" s="1">
        <f t="shared" si="61"/>
        <v>0</v>
      </c>
    </row>
    <row r="58" spans="1:39" hidden="1" x14ac:dyDescent="0.3">
      <c r="A58" s="13"/>
      <c r="B58" s="13"/>
      <c r="C58" s="13"/>
      <c r="D58" s="13"/>
      <c r="E58" s="16"/>
      <c r="F58" s="15">
        <v>50</v>
      </c>
      <c r="G58" s="273"/>
      <c r="H58" s="15"/>
      <c r="I58" s="15"/>
      <c r="J58" s="15" t="s">
        <v>58</v>
      </c>
      <c r="K58" s="15" t="s">
        <v>58</v>
      </c>
      <c r="L58" s="12">
        <f>L59</f>
        <v>6110708</v>
      </c>
      <c r="M58" s="12" t="e">
        <f>M59+#REF!</f>
        <v>#REF!</v>
      </c>
      <c r="N58" s="12" t="e">
        <f>N59+#REF!</f>
        <v>#REF!</v>
      </c>
      <c r="O58" s="12" t="e">
        <f>O59+#REF!</f>
        <v>#REF!</v>
      </c>
      <c r="P58" s="12" t="e">
        <f>P59+#REF!</f>
        <v>#REF!</v>
      </c>
      <c r="Q58" s="12" t="e">
        <f>Q59+#REF!</f>
        <v>#REF!</v>
      </c>
      <c r="R58" s="12" t="e">
        <f>R59+#REF!</f>
        <v>#REF!</v>
      </c>
      <c r="S58" s="12" t="e">
        <f>S59+#REF!</f>
        <v>#REF!</v>
      </c>
      <c r="T58" s="12" t="e">
        <f>T59+#REF!</f>
        <v>#REF!</v>
      </c>
      <c r="U58" s="12" t="e">
        <f>U59+#REF!</f>
        <v>#REF!</v>
      </c>
      <c r="V58" s="12" t="e">
        <f>V59+#REF!</f>
        <v>#REF!</v>
      </c>
      <c r="W58" s="12" t="e">
        <f>W59+#REF!</f>
        <v>#REF!</v>
      </c>
      <c r="X58" s="12" t="e">
        <f>X59+#REF!</f>
        <v>#REF!</v>
      </c>
      <c r="Y58" t="s">
        <v>124</v>
      </c>
      <c r="AA58" s="111"/>
      <c r="AC58" s="116"/>
    </row>
    <row r="59" spans="1:39" hidden="1" x14ac:dyDescent="0.3">
      <c r="A59" s="14"/>
      <c r="B59" s="14"/>
      <c r="C59" s="14"/>
      <c r="D59" s="14"/>
      <c r="E59" s="16"/>
      <c r="F59" s="17">
        <v>51</v>
      </c>
      <c r="G59" s="272"/>
      <c r="H59" s="17"/>
      <c r="I59" s="17"/>
      <c r="J59" s="17" t="s">
        <v>59</v>
      </c>
      <c r="K59" s="17" t="s">
        <v>59</v>
      </c>
      <c r="L59" s="9">
        <f t="shared" ref="L59:X59" si="64">SUM(L60:L87)</f>
        <v>6110708</v>
      </c>
      <c r="M59" s="9">
        <f t="shared" si="64"/>
        <v>0</v>
      </c>
      <c r="N59" s="9">
        <f t="shared" si="64"/>
        <v>0</v>
      </c>
      <c r="O59" s="9">
        <f t="shared" si="64"/>
        <v>6110708</v>
      </c>
      <c r="P59" s="9">
        <f t="shared" si="64"/>
        <v>0</v>
      </c>
      <c r="Q59" s="9">
        <f t="shared" si="64"/>
        <v>0</v>
      </c>
      <c r="R59" s="9">
        <f t="shared" si="64"/>
        <v>6110708</v>
      </c>
      <c r="S59" s="9">
        <f t="shared" si="64"/>
        <v>0</v>
      </c>
      <c r="T59" s="9">
        <f t="shared" si="64"/>
        <v>0</v>
      </c>
      <c r="U59" s="9">
        <f t="shared" si="64"/>
        <v>6110708</v>
      </c>
      <c r="V59" s="9">
        <f t="shared" si="64"/>
        <v>0</v>
      </c>
      <c r="W59" s="9">
        <f t="shared" si="64"/>
        <v>0</v>
      </c>
      <c r="X59" s="9">
        <f t="shared" si="64"/>
        <v>6110708</v>
      </c>
      <c r="Y59" t="s">
        <v>124</v>
      </c>
      <c r="AC59" s="116"/>
    </row>
    <row r="60" spans="1:39" x14ac:dyDescent="0.3">
      <c r="A60" s="13">
        <v>1100118</v>
      </c>
      <c r="B60" s="13" t="s">
        <v>399</v>
      </c>
      <c r="C60" s="13" t="s">
        <v>398</v>
      </c>
      <c r="D60" s="13" t="s">
        <v>121</v>
      </c>
      <c r="E60" s="269">
        <v>415100101</v>
      </c>
      <c r="F60" s="270">
        <v>510101</v>
      </c>
      <c r="G60" s="271">
        <v>5101</v>
      </c>
      <c r="H60" s="285">
        <v>415151001</v>
      </c>
      <c r="I60" s="285">
        <v>511001</v>
      </c>
      <c r="J60" s="14" t="s">
        <v>60</v>
      </c>
      <c r="K60" s="14" t="s">
        <v>60</v>
      </c>
      <c r="L60" s="32">
        <v>561350</v>
      </c>
      <c r="M60" s="32"/>
      <c r="N60" s="32"/>
      <c r="O60" s="32">
        <f>+L60+M60-N60</f>
        <v>561350</v>
      </c>
      <c r="P60" s="32">
        <v>0</v>
      </c>
      <c r="Q60" s="32">
        <v>0</v>
      </c>
      <c r="R60" s="32">
        <f>+O60+P60-Q60</f>
        <v>561350</v>
      </c>
      <c r="S60" s="32">
        <v>0</v>
      </c>
      <c r="T60" s="32">
        <v>0</v>
      </c>
      <c r="U60" s="32">
        <f>+R60+S60-T60</f>
        <v>561350</v>
      </c>
      <c r="V60" s="32">
        <v>0</v>
      </c>
      <c r="W60" s="32">
        <v>0</v>
      </c>
      <c r="X60" s="32">
        <f>+U60+V60-W60</f>
        <v>561350</v>
      </c>
      <c r="Y60" t="s">
        <v>124</v>
      </c>
      <c r="Z60" s="300">
        <f t="shared" ref="Z60:Z87" si="65">ROUND(L60/12,0)</f>
        <v>46779</v>
      </c>
      <c r="AA60" s="256">
        <f t="shared" ref="AA60:AJ60" si="66">+Z60</f>
        <v>46779</v>
      </c>
      <c r="AB60" s="256">
        <f t="shared" si="66"/>
        <v>46779</v>
      </c>
      <c r="AC60" s="256">
        <f t="shared" si="66"/>
        <v>46779</v>
      </c>
      <c r="AD60" s="256">
        <f t="shared" si="66"/>
        <v>46779</v>
      </c>
      <c r="AE60" s="256">
        <f t="shared" si="66"/>
        <v>46779</v>
      </c>
      <c r="AF60" s="256">
        <f t="shared" si="66"/>
        <v>46779</v>
      </c>
      <c r="AG60" s="256">
        <f t="shared" si="66"/>
        <v>46779</v>
      </c>
      <c r="AH60" s="256">
        <f t="shared" si="66"/>
        <v>46779</v>
      </c>
      <c r="AI60" s="256">
        <f t="shared" si="66"/>
        <v>46779</v>
      </c>
      <c r="AJ60" s="256">
        <f t="shared" si="66"/>
        <v>46779</v>
      </c>
      <c r="AK60" s="111">
        <v>46781</v>
      </c>
      <c r="AL60" s="256">
        <f t="shared" ref="AL60:AL87" si="67">SUBTOTAL(9,Z60:AK60)</f>
        <v>561350</v>
      </c>
      <c r="AM60" s="1">
        <f t="shared" ref="AM60:AM87" si="68">+L60-AL60</f>
        <v>0</v>
      </c>
    </row>
    <row r="61" spans="1:39" x14ac:dyDescent="0.3">
      <c r="A61" s="13">
        <v>1100118</v>
      </c>
      <c r="B61" s="13" t="s">
        <v>399</v>
      </c>
      <c r="C61" s="13" t="s">
        <v>398</v>
      </c>
      <c r="D61" s="13" t="s">
        <v>121</v>
      </c>
      <c r="E61" s="269">
        <v>415100103</v>
      </c>
      <c r="F61" s="270">
        <v>510103</v>
      </c>
      <c r="G61" s="271">
        <v>5102</v>
      </c>
      <c r="H61" s="285">
        <v>415151002</v>
      </c>
      <c r="I61" s="285">
        <v>511002</v>
      </c>
      <c r="J61" s="14" t="s">
        <v>62</v>
      </c>
      <c r="K61" s="14" t="s">
        <v>62</v>
      </c>
      <c r="L61" s="32">
        <v>119583</v>
      </c>
      <c r="M61" s="32"/>
      <c r="N61" s="32"/>
      <c r="O61" s="32">
        <f>+L61+M61-N61</f>
        <v>119583</v>
      </c>
      <c r="P61" s="32">
        <v>0</v>
      </c>
      <c r="Q61" s="32">
        <v>0</v>
      </c>
      <c r="R61" s="32">
        <f>+O61+P61-Q61</f>
        <v>119583</v>
      </c>
      <c r="S61" s="32">
        <v>0</v>
      </c>
      <c r="T61" s="32">
        <v>0</v>
      </c>
      <c r="U61" s="32">
        <f>+R61+S61-T61</f>
        <v>119583</v>
      </c>
      <c r="V61" s="32">
        <v>0</v>
      </c>
      <c r="W61" s="32">
        <v>0</v>
      </c>
      <c r="X61" s="32">
        <f>+U61+V61-W61</f>
        <v>119583</v>
      </c>
      <c r="Y61" t="s">
        <v>124</v>
      </c>
      <c r="Z61" s="300">
        <f t="shared" si="65"/>
        <v>9965</v>
      </c>
      <c r="AA61" s="256">
        <f t="shared" ref="AA61:AJ61" si="69">+Z61</f>
        <v>9965</v>
      </c>
      <c r="AB61" s="256">
        <f t="shared" si="69"/>
        <v>9965</v>
      </c>
      <c r="AC61" s="256">
        <f t="shared" si="69"/>
        <v>9965</v>
      </c>
      <c r="AD61" s="256">
        <f t="shared" si="69"/>
        <v>9965</v>
      </c>
      <c r="AE61" s="256">
        <f t="shared" si="69"/>
        <v>9965</v>
      </c>
      <c r="AF61" s="256">
        <f t="shared" si="69"/>
        <v>9965</v>
      </c>
      <c r="AG61" s="256">
        <f t="shared" si="69"/>
        <v>9965</v>
      </c>
      <c r="AH61" s="256">
        <f t="shared" si="69"/>
        <v>9965</v>
      </c>
      <c r="AI61" s="256">
        <f t="shared" si="69"/>
        <v>9965</v>
      </c>
      <c r="AJ61" s="256">
        <f t="shared" si="69"/>
        <v>9965</v>
      </c>
      <c r="AK61" s="111">
        <v>9968</v>
      </c>
      <c r="AL61" s="256">
        <f t="shared" si="67"/>
        <v>119583</v>
      </c>
      <c r="AM61" s="1">
        <f t="shared" si="68"/>
        <v>0</v>
      </c>
    </row>
    <row r="62" spans="1:39" x14ac:dyDescent="0.3">
      <c r="A62" s="13">
        <v>1100118</v>
      </c>
      <c r="B62" s="13" t="s">
        <v>399</v>
      </c>
      <c r="C62" s="13" t="s">
        <v>398</v>
      </c>
      <c r="D62" s="13" t="s">
        <v>121</v>
      </c>
      <c r="E62" s="269">
        <v>415100104</v>
      </c>
      <c r="F62" s="270">
        <v>510104</v>
      </c>
      <c r="G62" s="271">
        <v>5103</v>
      </c>
      <c r="H62" s="285">
        <v>415151003</v>
      </c>
      <c r="I62" s="285">
        <v>511003</v>
      </c>
      <c r="J62" s="14" t="s">
        <v>63</v>
      </c>
      <c r="K62" s="14" t="s">
        <v>63</v>
      </c>
      <c r="L62" s="32">
        <v>517060</v>
      </c>
      <c r="M62" s="32"/>
      <c r="N62" s="32"/>
      <c r="O62" s="32">
        <f>+L62+M62-N62</f>
        <v>517060</v>
      </c>
      <c r="P62" s="32">
        <v>0</v>
      </c>
      <c r="Q62" s="32">
        <v>0</v>
      </c>
      <c r="R62" s="32">
        <f>+O62+P62-Q62</f>
        <v>517060</v>
      </c>
      <c r="S62" s="32">
        <v>0</v>
      </c>
      <c r="T62" s="32">
        <v>0</v>
      </c>
      <c r="U62" s="32">
        <f>+R62+S62-T62</f>
        <v>517060</v>
      </c>
      <c r="V62" s="32">
        <v>0</v>
      </c>
      <c r="W62" s="32">
        <v>0</v>
      </c>
      <c r="X62" s="32">
        <f>+U62+V62-W62</f>
        <v>517060</v>
      </c>
      <c r="Y62" t="s">
        <v>124</v>
      </c>
      <c r="Z62" s="300">
        <f t="shared" si="65"/>
        <v>43088</v>
      </c>
      <c r="AA62" s="256">
        <f t="shared" ref="AA62:AJ62" si="70">+Z62</f>
        <v>43088</v>
      </c>
      <c r="AB62" s="256">
        <f t="shared" si="70"/>
        <v>43088</v>
      </c>
      <c r="AC62" s="256">
        <f t="shared" si="70"/>
        <v>43088</v>
      </c>
      <c r="AD62" s="256">
        <f t="shared" si="70"/>
        <v>43088</v>
      </c>
      <c r="AE62" s="256">
        <f t="shared" si="70"/>
        <v>43088</v>
      </c>
      <c r="AF62" s="256">
        <f t="shared" si="70"/>
        <v>43088</v>
      </c>
      <c r="AG62" s="256">
        <f t="shared" si="70"/>
        <v>43088</v>
      </c>
      <c r="AH62" s="256">
        <f t="shared" si="70"/>
        <v>43088</v>
      </c>
      <c r="AI62" s="256">
        <f t="shared" si="70"/>
        <v>43088</v>
      </c>
      <c r="AJ62" s="256">
        <f t="shared" si="70"/>
        <v>43088</v>
      </c>
      <c r="AK62" s="111">
        <v>43092</v>
      </c>
      <c r="AL62" s="256">
        <f t="shared" si="67"/>
        <v>517060</v>
      </c>
      <c r="AM62" s="1">
        <f t="shared" si="68"/>
        <v>0</v>
      </c>
    </row>
    <row r="63" spans="1:39" x14ac:dyDescent="0.3">
      <c r="A63" s="13">
        <v>1100118</v>
      </c>
      <c r="B63" s="13" t="s">
        <v>399</v>
      </c>
      <c r="C63" s="13" t="s">
        <v>398</v>
      </c>
      <c r="D63" s="13" t="s">
        <v>121</v>
      </c>
      <c r="E63" s="269">
        <v>415100105</v>
      </c>
      <c r="F63" s="270">
        <v>510105</v>
      </c>
      <c r="G63" s="271">
        <v>5104</v>
      </c>
      <c r="H63" s="285">
        <v>415151004</v>
      </c>
      <c r="I63" s="285">
        <v>511004</v>
      </c>
      <c r="J63" s="14" t="s">
        <v>64</v>
      </c>
      <c r="K63" s="14" t="s">
        <v>64</v>
      </c>
      <c r="L63" s="32">
        <v>10300</v>
      </c>
      <c r="M63" s="32"/>
      <c r="N63" s="32"/>
      <c r="O63" s="32">
        <f t="shared" ref="O63:O87" si="71">+L63+M63-N63</f>
        <v>10300</v>
      </c>
      <c r="P63" s="32">
        <v>0</v>
      </c>
      <c r="Q63" s="32">
        <v>0</v>
      </c>
      <c r="R63" s="32">
        <f t="shared" ref="R63:R87" si="72">+O63+P63-Q63</f>
        <v>10300</v>
      </c>
      <c r="S63" s="32">
        <v>0</v>
      </c>
      <c r="T63" s="32">
        <v>0</v>
      </c>
      <c r="U63" s="32">
        <f t="shared" ref="U63:U87" si="73">+R63+S63-T63</f>
        <v>10300</v>
      </c>
      <c r="V63" s="32">
        <v>0</v>
      </c>
      <c r="W63" s="32">
        <v>0</v>
      </c>
      <c r="X63" s="32">
        <f t="shared" ref="X63:X87" si="74">+U63+V63-W63</f>
        <v>10300</v>
      </c>
      <c r="Y63" t="s">
        <v>124</v>
      </c>
      <c r="Z63" s="300">
        <f t="shared" si="65"/>
        <v>858</v>
      </c>
      <c r="AA63" s="256">
        <f t="shared" ref="AA63:AJ63" si="75">+Z63</f>
        <v>858</v>
      </c>
      <c r="AB63" s="256">
        <f t="shared" si="75"/>
        <v>858</v>
      </c>
      <c r="AC63" s="256">
        <f t="shared" si="75"/>
        <v>858</v>
      </c>
      <c r="AD63" s="256">
        <f t="shared" si="75"/>
        <v>858</v>
      </c>
      <c r="AE63" s="256">
        <f t="shared" si="75"/>
        <v>858</v>
      </c>
      <c r="AF63" s="256">
        <f t="shared" si="75"/>
        <v>858</v>
      </c>
      <c r="AG63" s="256">
        <f t="shared" si="75"/>
        <v>858</v>
      </c>
      <c r="AH63" s="256">
        <f t="shared" si="75"/>
        <v>858</v>
      </c>
      <c r="AI63" s="256">
        <f t="shared" si="75"/>
        <v>858</v>
      </c>
      <c r="AJ63" s="256">
        <f t="shared" si="75"/>
        <v>858</v>
      </c>
      <c r="AK63" s="111">
        <v>862</v>
      </c>
      <c r="AL63" s="256">
        <f t="shared" si="67"/>
        <v>10300</v>
      </c>
      <c r="AM63" s="1">
        <f t="shared" si="68"/>
        <v>0</v>
      </c>
    </row>
    <row r="64" spans="1:39" x14ac:dyDescent="0.3">
      <c r="A64" s="13">
        <v>1100118</v>
      </c>
      <c r="B64" s="13" t="s">
        <v>399</v>
      </c>
      <c r="C64" s="13" t="s">
        <v>398</v>
      </c>
      <c r="D64" s="13" t="s">
        <v>121</v>
      </c>
      <c r="E64" s="269">
        <v>415100106</v>
      </c>
      <c r="F64" s="270">
        <v>510106</v>
      </c>
      <c r="G64" s="271">
        <v>5105</v>
      </c>
      <c r="H64" s="285">
        <v>415151005</v>
      </c>
      <c r="I64" s="285">
        <v>511005</v>
      </c>
      <c r="J64" s="14" t="s">
        <v>65</v>
      </c>
      <c r="K64" s="14" t="s">
        <v>65</v>
      </c>
      <c r="L64" s="32">
        <v>1030</v>
      </c>
      <c r="M64" s="32"/>
      <c r="N64" s="32"/>
      <c r="O64" s="32">
        <f t="shared" si="71"/>
        <v>1030</v>
      </c>
      <c r="P64" s="32">
        <v>0</v>
      </c>
      <c r="Q64" s="32">
        <v>0</v>
      </c>
      <c r="R64" s="32">
        <f t="shared" si="72"/>
        <v>1030</v>
      </c>
      <c r="S64" s="32">
        <v>0</v>
      </c>
      <c r="T64" s="32">
        <v>0</v>
      </c>
      <c r="U64" s="32">
        <f t="shared" si="73"/>
        <v>1030</v>
      </c>
      <c r="V64" s="32">
        <v>0</v>
      </c>
      <c r="W64" s="32">
        <v>0</v>
      </c>
      <c r="X64" s="32">
        <f t="shared" si="74"/>
        <v>1030</v>
      </c>
      <c r="Y64" t="s">
        <v>124</v>
      </c>
      <c r="Z64" s="300">
        <f t="shared" si="65"/>
        <v>86</v>
      </c>
      <c r="AA64" s="256">
        <f t="shared" ref="AA64:AJ64" si="76">+Z64</f>
        <v>86</v>
      </c>
      <c r="AB64" s="256">
        <f t="shared" si="76"/>
        <v>86</v>
      </c>
      <c r="AC64" s="256">
        <f t="shared" si="76"/>
        <v>86</v>
      </c>
      <c r="AD64" s="256">
        <f t="shared" si="76"/>
        <v>86</v>
      </c>
      <c r="AE64" s="256">
        <f t="shared" si="76"/>
        <v>86</v>
      </c>
      <c r="AF64" s="256">
        <f t="shared" si="76"/>
        <v>86</v>
      </c>
      <c r="AG64" s="256">
        <f t="shared" si="76"/>
        <v>86</v>
      </c>
      <c r="AH64" s="256">
        <f t="shared" si="76"/>
        <v>86</v>
      </c>
      <c r="AI64" s="256">
        <f t="shared" si="76"/>
        <v>86</v>
      </c>
      <c r="AJ64" s="256">
        <f t="shared" si="76"/>
        <v>86</v>
      </c>
      <c r="AK64" s="111">
        <v>84</v>
      </c>
      <c r="AL64" s="256">
        <f t="shared" si="67"/>
        <v>1030</v>
      </c>
      <c r="AM64" s="1">
        <f t="shared" si="68"/>
        <v>0</v>
      </c>
    </row>
    <row r="65" spans="1:39" x14ac:dyDescent="0.3">
      <c r="A65" s="13">
        <v>1100118</v>
      </c>
      <c r="B65" s="13" t="s">
        <v>399</v>
      </c>
      <c r="C65" s="13" t="s">
        <v>398</v>
      </c>
      <c r="D65" s="13" t="s">
        <v>121</v>
      </c>
      <c r="E65" s="269">
        <v>415100107</v>
      </c>
      <c r="F65" s="270">
        <v>510107</v>
      </c>
      <c r="G65" s="271">
        <v>5106</v>
      </c>
      <c r="H65" s="285">
        <v>415151006</v>
      </c>
      <c r="I65" s="285">
        <v>511006</v>
      </c>
      <c r="J65" s="14" t="s">
        <v>66</v>
      </c>
      <c r="K65" s="14" t="s">
        <v>66</v>
      </c>
      <c r="L65" s="32">
        <v>30900</v>
      </c>
      <c r="M65" s="32">
        <v>0</v>
      </c>
      <c r="N65" s="32"/>
      <c r="O65" s="32">
        <f t="shared" si="71"/>
        <v>30900</v>
      </c>
      <c r="P65" s="32">
        <v>0</v>
      </c>
      <c r="Q65" s="32">
        <v>0</v>
      </c>
      <c r="R65" s="32">
        <f t="shared" si="72"/>
        <v>30900</v>
      </c>
      <c r="S65" s="32">
        <v>0</v>
      </c>
      <c r="T65" s="32">
        <v>0</v>
      </c>
      <c r="U65" s="32">
        <f t="shared" si="73"/>
        <v>30900</v>
      </c>
      <c r="V65" s="32">
        <v>0</v>
      </c>
      <c r="W65" s="32">
        <v>0</v>
      </c>
      <c r="X65" s="32">
        <f t="shared" si="74"/>
        <v>30900</v>
      </c>
      <c r="Y65" t="s">
        <v>124</v>
      </c>
      <c r="Z65" s="300">
        <f t="shared" si="65"/>
        <v>2575</v>
      </c>
      <c r="AA65" s="256">
        <f t="shared" ref="AA65:AJ65" si="77">+Z65</f>
        <v>2575</v>
      </c>
      <c r="AB65" s="256">
        <f t="shared" si="77"/>
        <v>2575</v>
      </c>
      <c r="AC65" s="256">
        <f t="shared" si="77"/>
        <v>2575</v>
      </c>
      <c r="AD65" s="256">
        <f t="shared" si="77"/>
        <v>2575</v>
      </c>
      <c r="AE65" s="256">
        <f t="shared" si="77"/>
        <v>2575</v>
      </c>
      <c r="AF65" s="256">
        <f t="shared" si="77"/>
        <v>2575</v>
      </c>
      <c r="AG65" s="256">
        <f t="shared" si="77"/>
        <v>2575</v>
      </c>
      <c r="AH65" s="256">
        <f t="shared" si="77"/>
        <v>2575</v>
      </c>
      <c r="AI65" s="256">
        <f t="shared" si="77"/>
        <v>2575</v>
      </c>
      <c r="AJ65" s="256">
        <f t="shared" si="77"/>
        <v>2575</v>
      </c>
      <c r="AK65" s="111">
        <v>2575</v>
      </c>
      <c r="AL65" s="256">
        <f t="shared" si="67"/>
        <v>30900</v>
      </c>
      <c r="AM65" s="1">
        <f t="shared" si="68"/>
        <v>0</v>
      </c>
    </row>
    <row r="66" spans="1:39" x14ac:dyDescent="0.3">
      <c r="A66" s="13">
        <v>1100118</v>
      </c>
      <c r="B66" s="13" t="s">
        <v>399</v>
      </c>
      <c r="C66" s="13" t="s">
        <v>398</v>
      </c>
      <c r="D66" s="13" t="s">
        <v>121</v>
      </c>
      <c r="E66" s="269">
        <v>415100108</v>
      </c>
      <c r="F66" s="270">
        <v>510108</v>
      </c>
      <c r="G66" s="271">
        <v>5107</v>
      </c>
      <c r="H66" s="285">
        <v>415151007</v>
      </c>
      <c r="I66" s="285">
        <v>511007</v>
      </c>
      <c r="J66" s="14" t="s">
        <v>67</v>
      </c>
      <c r="K66" s="14" t="s">
        <v>67</v>
      </c>
      <c r="L66" s="32">
        <v>104030</v>
      </c>
      <c r="M66" s="32">
        <v>0</v>
      </c>
      <c r="N66" s="32"/>
      <c r="O66" s="32">
        <f t="shared" si="71"/>
        <v>104030</v>
      </c>
      <c r="P66" s="32">
        <v>0</v>
      </c>
      <c r="Q66" s="32">
        <v>0</v>
      </c>
      <c r="R66" s="32">
        <f t="shared" si="72"/>
        <v>104030</v>
      </c>
      <c r="S66" s="32">
        <v>0</v>
      </c>
      <c r="T66" s="32">
        <v>0</v>
      </c>
      <c r="U66" s="32">
        <f t="shared" si="73"/>
        <v>104030</v>
      </c>
      <c r="V66" s="32">
        <v>0</v>
      </c>
      <c r="W66" s="32">
        <v>0</v>
      </c>
      <c r="X66" s="32">
        <f t="shared" si="74"/>
        <v>104030</v>
      </c>
      <c r="Y66" t="s">
        <v>124</v>
      </c>
      <c r="Z66" s="300">
        <f t="shared" si="65"/>
        <v>8669</v>
      </c>
      <c r="AA66" s="256">
        <f t="shared" ref="AA66:AJ66" si="78">+Z66</f>
        <v>8669</v>
      </c>
      <c r="AB66" s="256">
        <f t="shared" si="78"/>
        <v>8669</v>
      </c>
      <c r="AC66" s="256">
        <f t="shared" si="78"/>
        <v>8669</v>
      </c>
      <c r="AD66" s="256">
        <f t="shared" si="78"/>
        <v>8669</v>
      </c>
      <c r="AE66" s="256">
        <f t="shared" si="78"/>
        <v>8669</v>
      </c>
      <c r="AF66" s="256">
        <f t="shared" si="78"/>
        <v>8669</v>
      </c>
      <c r="AG66" s="256">
        <f t="shared" si="78"/>
        <v>8669</v>
      </c>
      <c r="AH66" s="256">
        <f t="shared" si="78"/>
        <v>8669</v>
      </c>
      <c r="AI66" s="256">
        <f t="shared" si="78"/>
        <v>8669</v>
      </c>
      <c r="AJ66" s="256">
        <f t="shared" si="78"/>
        <v>8669</v>
      </c>
      <c r="AK66" s="111">
        <v>8671</v>
      </c>
      <c r="AL66" s="256">
        <f t="shared" si="67"/>
        <v>104030</v>
      </c>
      <c r="AM66" s="1">
        <f t="shared" si="68"/>
        <v>0</v>
      </c>
    </row>
    <row r="67" spans="1:39" x14ac:dyDescent="0.3">
      <c r="A67" s="13">
        <v>1100118</v>
      </c>
      <c r="B67" s="13" t="s">
        <v>399</v>
      </c>
      <c r="C67" s="13" t="s">
        <v>398</v>
      </c>
      <c r="D67" s="13" t="s">
        <v>121</v>
      </c>
      <c r="E67" s="269">
        <v>415100109</v>
      </c>
      <c r="F67" s="270">
        <v>510109</v>
      </c>
      <c r="G67" s="271">
        <v>5108</v>
      </c>
      <c r="H67" s="285">
        <v>415151008</v>
      </c>
      <c r="I67" s="285">
        <v>511008</v>
      </c>
      <c r="J67" s="14" t="s">
        <v>68</v>
      </c>
      <c r="K67" s="14" t="s">
        <v>68</v>
      </c>
      <c r="L67" s="32">
        <v>206000</v>
      </c>
      <c r="M67" s="32">
        <v>0</v>
      </c>
      <c r="N67" s="32"/>
      <c r="O67" s="32">
        <f t="shared" si="71"/>
        <v>206000</v>
      </c>
      <c r="P67" s="32">
        <v>0</v>
      </c>
      <c r="Q67" s="32">
        <v>0</v>
      </c>
      <c r="R67" s="32">
        <f t="shared" si="72"/>
        <v>206000</v>
      </c>
      <c r="S67" s="32">
        <v>0</v>
      </c>
      <c r="T67" s="32">
        <v>0</v>
      </c>
      <c r="U67" s="32">
        <f t="shared" si="73"/>
        <v>206000</v>
      </c>
      <c r="V67" s="32">
        <v>0</v>
      </c>
      <c r="W67" s="32">
        <v>0</v>
      </c>
      <c r="X67" s="32">
        <f t="shared" si="74"/>
        <v>206000</v>
      </c>
      <c r="Y67" t="s">
        <v>124</v>
      </c>
      <c r="Z67" s="300">
        <f t="shared" si="65"/>
        <v>17167</v>
      </c>
      <c r="AA67" s="256">
        <f t="shared" ref="AA67:AJ67" si="79">+Z67</f>
        <v>17167</v>
      </c>
      <c r="AB67" s="256">
        <f t="shared" si="79"/>
        <v>17167</v>
      </c>
      <c r="AC67" s="256">
        <f t="shared" si="79"/>
        <v>17167</v>
      </c>
      <c r="AD67" s="256">
        <f t="shared" si="79"/>
        <v>17167</v>
      </c>
      <c r="AE67" s="256">
        <f t="shared" si="79"/>
        <v>17167</v>
      </c>
      <c r="AF67" s="256">
        <f t="shared" si="79"/>
        <v>17167</v>
      </c>
      <c r="AG67" s="256">
        <f t="shared" si="79"/>
        <v>17167</v>
      </c>
      <c r="AH67" s="256">
        <f t="shared" si="79"/>
        <v>17167</v>
      </c>
      <c r="AI67" s="256">
        <f t="shared" si="79"/>
        <v>17167</v>
      </c>
      <c r="AJ67" s="256">
        <f t="shared" si="79"/>
        <v>17167</v>
      </c>
      <c r="AK67" s="111">
        <v>17163</v>
      </c>
      <c r="AL67" s="256">
        <f t="shared" si="67"/>
        <v>206000</v>
      </c>
      <c r="AM67" s="1">
        <f t="shared" si="68"/>
        <v>0</v>
      </c>
    </row>
    <row r="68" spans="1:39" x14ac:dyDescent="0.3">
      <c r="A68" s="13">
        <v>1100118</v>
      </c>
      <c r="B68" s="13" t="s">
        <v>399</v>
      </c>
      <c r="C68" s="13" t="s">
        <v>398</v>
      </c>
      <c r="D68" s="13" t="s">
        <v>121</v>
      </c>
      <c r="E68" s="269">
        <v>415100110</v>
      </c>
      <c r="F68" s="270">
        <v>510110</v>
      </c>
      <c r="G68" s="271">
        <v>5109</v>
      </c>
      <c r="H68" s="285">
        <v>415151009</v>
      </c>
      <c r="I68" s="285">
        <v>511009</v>
      </c>
      <c r="J68" s="14" t="s">
        <v>69</v>
      </c>
      <c r="K68" s="14" t="s">
        <v>69</v>
      </c>
      <c r="L68" s="32">
        <v>97850</v>
      </c>
      <c r="M68" s="32">
        <v>0</v>
      </c>
      <c r="N68" s="32"/>
      <c r="O68" s="32">
        <f t="shared" si="71"/>
        <v>97850</v>
      </c>
      <c r="P68" s="32">
        <v>0</v>
      </c>
      <c r="Q68" s="32">
        <v>0</v>
      </c>
      <c r="R68" s="32">
        <f t="shared" si="72"/>
        <v>97850</v>
      </c>
      <c r="S68" s="32">
        <v>0</v>
      </c>
      <c r="T68" s="32">
        <v>0</v>
      </c>
      <c r="U68" s="32">
        <f t="shared" si="73"/>
        <v>97850</v>
      </c>
      <c r="V68" s="32">
        <v>0</v>
      </c>
      <c r="W68" s="32">
        <v>0</v>
      </c>
      <c r="X68" s="32">
        <f t="shared" si="74"/>
        <v>97850</v>
      </c>
      <c r="Y68" t="s">
        <v>124</v>
      </c>
      <c r="Z68" s="300">
        <f t="shared" si="65"/>
        <v>8154</v>
      </c>
      <c r="AA68" s="256">
        <f t="shared" ref="AA68:AJ68" si="80">+Z68</f>
        <v>8154</v>
      </c>
      <c r="AB68" s="256">
        <f t="shared" si="80"/>
        <v>8154</v>
      </c>
      <c r="AC68" s="256">
        <f t="shared" si="80"/>
        <v>8154</v>
      </c>
      <c r="AD68" s="256">
        <f t="shared" si="80"/>
        <v>8154</v>
      </c>
      <c r="AE68" s="256">
        <f t="shared" si="80"/>
        <v>8154</v>
      </c>
      <c r="AF68" s="256">
        <f t="shared" si="80"/>
        <v>8154</v>
      </c>
      <c r="AG68" s="256">
        <f t="shared" si="80"/>
        <v>8154</v>
      </c>
      <c r="AH68" s="256">
        <f t="shared" si="80"/>
        <v>8154</v>
      </c>
      <c r="AI68" s="256">
        <f t="shared" si="80"/>
        <v>8154</v>
      </c>
      <c r="AJ68" s="256">
        <f t="shared" si="80"/>
        <v>8154</v>
      </c>
      <c r="AK68" s="111">
        <v>8156</v>
      </c>
      <c r="AL68" s="256">
        <f t="shared" si="67"/>
        <v>97850</v>
      </c>
      <c r="AM68" s="1">
        <f t="shared" si="68"/>
        <v>0</v>
      </c>
    </row>
    <row r="69" spans="1:39" x14ac:dyDescent="0.3">
      <c r="A69" s="13">
        <v>1100118</v>
      </c>
      <c r="B69" s="13" t="s">
        <v>399</v>
      </c>
      <c r="C69" s="13" t="s">
        <v>398</v>
      </c>
      <c r="D69" s="21" t="s">
        <v>121</v>
      </c>
      <c r="E69" s="269">
        <v>415100111</v>
      </c>
      <c r="F69" s="270">
        <v>510111</v>
      </c>
      <c r="G69" s="271">
        <v>5110</v>
      </c>
      <c r="H69" s="285">
        <v>415151010</v>
      </c>
      <c r="I69" s="285">
        <v>511010</v>
      </c>
      <c r="J69" s="14" t="s">
        <v>70</v>
      </c>
      <c r="K69" s="14" t="s">
        <v>70</v>
      </c>
      <c r="L69" s="32">
        <v>25750</v>
      </c>
      <c r="M69" s="32">
        <v>0</v>
      </c>
      <c r="N69" s="32"/>
      <c r="O69" s="32">
        <f t="shared" si="71"/>
        <v>25750</v>
      </c>
      <c r="P69" s="32">
        <v>0</v>
      </c>
      <c r="Q69" s="32">
        <v>0</v>
      </c>
      <c r="R69" s="32">
        <f t="shared" si="72"/>
        <v>25750</v>
      </c>
      <c r="S69" s="32">
        <v>0</v>
      </c>
      <c r="T69" s="32">
        <v>0</v>
      </c>
      <c r="U69" s="32">
        <f t="shared" si="73"/>
        <v>25750</v>
      </c>
      <c r="V69" s="32">
        <v>0</v>
      </c>
      <c r="W69" s="32">
        <v>0</v>
      </c>
      <c r="X69" s="32">
        <f t="shared" si="74"/>
        <v>25750</v>
      </c>
      <c r="Y69" t="s">
        <v>124</v>
      </c>
      <c r="Z69" s="300">
        <f t="shared" si="65"/>
        <v>2146</v>
      </c>
      <c r="AA69" s="256">
        <f t="shared" ref="AA69:AJ69" si="81">+Z69</f>
        <v>2146</v>
      </c>
      <c r="AB69" s="256">
        <f t="shared" si="81"/>
        <v>2146</v>
      </c>
      <c r="AC69" s="256">
        <f t="shared" si="81"/>
        <v>2146</v>
      </c>
      <c r="AD69" s="256">
        <f t="shared" si="81"/>
        <v>2146</v>
      </c>
      <c r="AE69" s="256">
        <f t="shared" si="81"/>
        <v>2146</v>
      </c>
      <c r="AF69" s="256">
        <f t="shared" si="81"/>
        <v>2146</v>
      </c>
      <c r="AG69" s="256">
        <f t="shared" si="81"/>
        <v>2146</v>
      </c>
      <c r="AH69" s="256">
        <f t="shared" si="81"/>
        <v>2146</v>
      </c>
      <c r="AI69" s="256">
        <f t="shared" si="81"/>
        <v>2146</v>
      </c>
      <c r="AJ69" s="256">
        <f t="shared" si="81"/>
        <v>2146</v>
      </c>
      <c r="AK69" s="111">
        <v>2144</v>
      </c>
      <c r="AL69" s="256">
        <f t="shared" si="67"/>
        <v>25750</v>
      </c>
      <c r="AM69" s="1">
        <f t="shared" si="68"/>
        <v>0</v>
      </c>
    </row>
    <row r="70" spans="1:39" x14ac:dyDescent="0.3">
      <c r="A70" s="13">
        <v>1100118</v>
      </c>
      <c r="B70" s="13" t="s">
        <v>399</v>
      </c>
      <c r="C70" s="13" t="s">
        <v>398</v>
      </c>
      <c r="D70" s="21" t="s">
        <v>121</v>
      </c>
      <c r="E70" s="269">
        <v>415100113</v>
      </c>
      <c r="F70" s="270">
        <v>510113</v>
      </c>
      <c r="G70" s="271">
        <v>5111</v>
      </c>
      <c r="H70" s="285">
        <v>415151011</v>
      </c>
      <c r="I70" s="285">
        <v>511011</v>
      </c>
      <c r="J70" s="14" t="s">
        <v>380</v>
      </c>
      <c r="K70" s="14" t="s">
        <v>380</v>
      </c>
      <c r="L70" s="32">
        <v>12360</v>
      </c>
      <c r="M70" s="32">
        <v>0</v>
      </c>
      <c r="N70" s="32"/>
      <c r="O70" s="32">
        <f t="shared" si="71"/>
        <v>12360</v>
      </c>
      <c r="P70" s="32">
        <v>0</v>
      </c>
      <c r="Q70" s="32">
        <v>0</v>
      </c>
      <c r="R70" s="32">
        <f t="shared" si="72"/>
        <v>12360</v>
      </c>
      <c r="S70" s="32">
        <v>0</v>
      </c>
      <c r="T70" s="32">
        <v>0</v>
      </c>
      <c r="U70" s="32">
        <f t="shared" si="73"/>
        <v>12360</v>
      </c>
      <c r="V70" s="32">
        <v>0</v>
      </c>
      <c r="W70" s="32">
        <v>0</v>
      </c>
      <c r="X70" s="32">
        <f t="shared" si="74"/>
        <v>12360</v>
      </c>
      <c r="Y70" t="s">
        <v>124</v>
      </c>
      <c r="Z70" s="300">
        <f t="shared" si="65"/>
        <v>1030</v>
      </c>
      <c r="AA70" s="256">
        <f t="shared" ref="AA70:AJ70" si="82">+Z70</f>
        <v>1030</v>
      </c>
      <c r="AB70" s="256">
        <f t="shared" si="82"/>
        <v>1030</v>
      </c>
      <c r="AC70" s="256">
        <f t="shared" si="82"/>
        <v>1030</v>
      </c>
      <c r="AD70" s="256">
        <f t="shared" si="82"/>
        <v>1030</v>
      </c>
      <c r="AE70" s="256">
        <f t="shared" si="82"/>
        <v>1030</v>
      </c>
      <c r="AF70" s="256">
        <f t="shared" si="82"/>
        <v>1030</v>
      </c>
      <c r="AG70" s="256">
        <f t="shared" si="82"/>
        <v>1030</v>
      </c>
      <c r="AH70" s="256">
        <f t="shared" si="82"/>
        <v>1030</v>
      </c>
      <c r="AI70" s="256">
        <f t="shared" si="82"/>
        <v>1030</v>
      </c>
      <c r="AJ70" s="256">
        <f t="shared" si="82"/>
        <v>1030</v>
      </c>
      <c r="AK70" s="111">
        <v>1030</v>
      </c>
      <c r="AL70" s="256">
        <f t="shared" si="67"/>
        <v>12360</v>
      </c>
      <c r="AM70" s="1">
        <f t="shared" si="68"/>
        <v>0</v>
      </c>
    </row>
    <row r="71" spans="1:39" x14ac:dyDescent="0.3">
      <c r="A71" s="13">
        <v>1100118</v>
      </c>
      <c r="B71" s="13" t="s">
        <v>399</v>
      </c>
      <c r="C71" s="13" t="s">
        <v>398</v>
      </c>
      <c r="D71" s="21" t="s">
        <v>121</v>
      </c>
      <c r="E71" s="269">
        <v>415100114</v>
      </c>
      <c r="F71" s="270">
        <v>510114</v>
      </c>
      <c r="G71" s="271">
        <v>5112</v>
      </c>
      <c r="H71" s="285">
        <v>415151012</v>
      </c>
      <c r="I71" s="285">
        <v>511012</v>
      </c>
      <c r="J71" s="14" t="s">
        <v>72</v>
      </c>
      <c r="K71" s="14" t="s">
        <v>72</v>
      </c>
      <c r="L71" s="32">
        <v>154500</v>
      </c>
      <c r="M71" s="32">
        <v>0</v>
      </c>
      <c r="N71" s="32"/>
      <c r="O71" s="32">
        <f t="shared" si="71"/>
        <v>154500</v>
      </c>
      <c r="P71" s="32">
        <v>0</v>
      </c>
      <c r="Q71" s="32">
        <v>0</v>
      </c>
      <c r="R71" s="32">
        <f t="shared" si="72"/>
        <v>154500</v>
      </c>
      <c r="S71" s="32">
        <v>0</v>
      </c>
      <c r="T71" s="32">
        <v>0</v>
      </c>
      <c r="U71" s="32">
        <f t="shared" si="73"/>
        <v>154500</v>
      </c>
      <c r="V71" s="32">
        <v>0</v>
      </c>
      <c r="W71" s="32">
        <v>0</v>
      </c>
      <c r="X71" s="32">
        <f t="shared" si="74"/>
        <v>154500</v>
      </c>
      <c r="Y71" t="s">
        <v>124</v>
      </c>
      <c r="Z71" s="300">
        <f t="shared" si="65"/>
        <v>12875</v>
      </c>
      <c r="AA71" s="256">
        <f t="shared" ref="AA71:AJ71" si="83">+Z71</f>
        <v>12875</v>
      </c>
      <c r="AB71" s="256">
        <f t="shared" si="83"/>
        <v>12875</v>
      </c>
      <c r="AC71" s="256">
        <f t="shared" si="83"/>
        <v>12875</v>
      </c>
      <c r="AD71" s="256">
        <f t="shared" si="83"/>
        <v>12875</v>
      </c>
      <c r="AE71" s="256">
        <f t="shared" si="83"/>
        <v>12875</v>
      </c>
      <c r="AF71" s="256">
        <f t="shared" si="83"/>
        <v>12875</v>
      </c>
      <c r="AG71" s="256">
        <f t="shared" si="83"/>
        <v>12875</v>
      </c>
      <c r="AH71" s="256">
        <f t="shared" si="83"/>
        <v>12875</v>
      </c>
      <c r="AI71" s="256">
        <f t="shared" si="83"/>
        <v>12875</v>
      </c>
      <c r="AJ71" s="256">
        <f t="shared" si="83"/>
        <v>12875</v>
      </c>
      <c r="AK71" s="111">
        <v>12875</v>
      </c>
      <c r="AL71" s="256">
        <f t="shared" si="67"/>
        <v>154500</v>
      </c>
      <c r="AM71" s="1">
        <f t="shared" si="68"/>
        <v>0</v>
      </c>
    </row>
    <row r="72" spans="1:39" x14ac:dyDescent="0.3">
      <c r="A72" s="13">
        <v>1100118</v>
      </c>
      <c r="B72" s="13" t="s">
        <v>399</v>
      </c>
      <c r="C72" s="13" t="s">
        <v>398</v>
      </c>
      <c r="D72" s="21" t="s">
        <v>121</v>
      </c>
      <c r="E72" s="269">
        <v>415100115</v>
      </c>
      <c r="F72" s="270">
        <v>510115</v>
      </c>
      <c r="G72" s="271">
        <v>5113</v>
      </c>
      <c r="H72" s="285">
        <v>415151013</v>
      </c>
      <c r="I72" s="285">
        <v>511013</v>
      </c>
      <c r="J72" s="14" t="s">
        <v>73</v>
      </c>
      <c r="K72" s="14" t="s">
        <v>73</v>
      </c>
      <c r="L72" s="32">
        <v>213160</v>
      </c>
      <c r="M72" s="32">
        <v>0</v>
      </c>
      <c r="N72" s="32"/>
      <c r="O72" s="32">
        <f t="shared" si="71"/>
        <v>213160</v>
      </c>
      <c r="P72" s="32">
        <v>0</v>
      </c>
      <c r="Q72" s="32">
        <v>0</v>
      </c>
      <c r="R72" s="32">
        <f t="shared" si="72"/>
        <v>213160</v>
      </c>
      <c r="S72" s="32">
        <v>0</v>
      </c>
      <c r="T72" s="32">
        <v>0</v>
      </c>
      <c r="U72" s="32">
        <f t="shared" si="73"/>
        <v>213160</v>
      </c>
      <c r="V72" s="32">
        <v>0</v>
      </c>
      <c r="W72" s="32">
        <v>0</v>
      </c>
      <c r="X72" s="32">
        <f t="shared" si="74"/>
        <v>213160</v>
      </c>
      <c r="Y72" t="s">
        <v>124</v>
      </c>
      <c r="Z72" s="300">
        <f t="shared" si="65"/>
        <v>17763</v>
      </c>
      <c r="AA72" s="256">
        <f t="shared" ref="AA72:AJ72" si="84">+Z72</f>
        <v>17763</v>
      </c>
      <c r="AB72" s="256">
        <f t="shared" si="84"/>
        <v>17763</v>
      </c>
      <c r="AC72" s="256">
        <f t="shared" si="84"/>
        <v>17763</v>
      </c>
      <c r="AD72" s="256">
        <f t="shared" si="84"/>
        <v>17763</v>
      </c>
      <c r="AE72" s="256">
        <f t="shared" si="84"/>
        <v>17763</v>
      </c>
      <c r="AF72" s="256">
        <f t="shared" si="84"/>
        <v>17763</v>
      </c>
      <c r="AG72" s="256">
        <f t="shared" si="84"/>
        <v>17763</v>
      </c>
      <c r="AH72" s="256">
        <f t="shared" si="84"/>
        <v>17763</v>
      </c>
      <c r="AI72" s="256">
        <f t="shared" si="84"/>
        <v>17763</v>
      </c>
      <c r="AJ72" s="256">
        <f t="shared" si="84"/>
        <v>17763</v>
      </c>
      <c r="AK72" s="111">
        <v>17767</v>
      </c>
      <c r="AL72" s="256">
        <f t="shared" si="67"/>
        <v>213160</v>
      </c>
      <c r="AM72" s="1">
        <f t="shared" si="68"/>
        <v>0</v>
      </c>
    </row>
    <row r="73" spans="1:39" x14ac:dyDescent="0.3">
      <c r="A73" s="13">
        <v>1100118</v>
      </c>
      <c r="B73" s="13" t="s">
        <v>399</v>
      </c>
      <c r="C73" s="13" t="s">
        <v>398</v>
      </c>
      <c r="D73" s="21" t="s">
        <v>121</v>
      </c>
      <c r="E73" s="269">
        <v>415100116</v>
      </c>
      <c r="F73" s="270">
        <v>510116</v>
      </c>
      <c r="G73" s="271">
        <v>5114</v>
      </c>
      <c r="H73" s="285">
        <v>415151014</v>
      </c>
      <c r="I73" s="285">
        <v>511014</v>
      </c>
      <c r="J73" s="14" t="s">
        <v>74</v>
      </c>
      <c r="K73" s="14" t="s">
        <v>74</v>
      </c>
      <c r="L73" s="32">
        <v>277250</v>
      </c>
      <c r="M73" s="32">
        <v>0</v>
      </c>
      <c r="N73" s="32"/>
      <c r="O73" s="32">
        <f t="shared" si="71"/>
        <v>277250</v>
      </c>
      <c r="P73" s="32">
        <v>0</v>
      </c>
      <c r="Q73" s="32">
        <v>0</v>
      </c>
      <c r="R73" s="32">
        <f t="shared" si="72"/>
        <v>277250</v>
      </c>
      <c r="S73" s="32">
        <v>0</v>
      </c>
      <c r="T73" s="32">
        <v>0</v>
      </c>
      <c r="U73" s="32">
        <f t="shared" si="73"/>
        <v>277250</v>
      </c>
      <c r="V73" s="32">
        <v>0</v>
      </c>
      <c r="W73" s="32">
        <v>0</v>
      </c>
      <c r="X73" s="32">
        <f t="shared" si="74"/>
        <v>277250</v>
      </c>
      <c r="Y73" t="s">
        <v>124</v>
      </c>
      <c r="Z73" s="300">
        <f t="shared" si="65"/>
        <v>23104</v>
      </c>
      <c r="AA73" s="256">
        <f t="shared" ref="AA73:AJ73" si="85">+Z73</f>
        <v>23104</v>
      </c>
      <c r="AB73" s="256">
        <f t="shared" si="85"/>
        <v>23104</v>
      </c>
      <c r="AC73" s="256">
        <f t="shared" si="85"/>
        <v>23104</v>
      </c>
      <c r="AD73" s="256">
        <f t="shared" si="85"/>
        <v>23104</v>
      </c>
      <c r="AE73" s="256">
        <f t="shared" si="85"/>
        <v>23104</v>
      </c>
      <c r="AF73" s="256">
        <f t="shared" si="85"/>
        <v>23104</v>
      </c>
      <c r="AG73" s="256">
        <f t="shared" si="85"/>
        <v>23104</v>
      </c>
      <c r="AH73" s="256">
        <f t="shared" si="85"/>
        <v>23104</v>
      </c>
      <c r="AI73" s="256">
        <f t="shared" si="85"/>
        <v>23104</v>
      </c>
      <c r="AJ73" s="256">
        <f t="shared" si="85"/>
        <v>23104</v>
      </c>
      <c r="AK73" s="111">
        <v>23106</v>
      </c>
      <c r="AL73" s="256">
        <f t="shared" si="67"/>
        <v>277250</v>
      </c>
      <c r="AM73" s="1">
        <f t="shared" si="68"/>
        <v>0</v>
      </c>
    </row>
    <row r="74" spans="1:39" x14ac:dyDescent="0.3">
      <c r="A74" s="13">
        <v>1100118</v>
      </c>
      <c r="B74" s="13" t="s">
        <v>399</v>
      </c>
      <c r="C74" s="13" t="s">
        <v>398</v>
      </c>
      <c r="D74" s="21" t="s">
        <v>121</v>
      </c>
      <c r="E74" s="269">
        <v>415100117</v>
      </c>
      <c r="F74" s="270">
        <v>510117</v>
      </c>
      <c r="G74" s="271">
        <v>5115</v>
      </c>
      <c r="H74" s="285">
        <v>415151015</v>
      </c>
      <c r="I74" s="285">
        <v>511015</v>
      </c>
      <c r="J74" s="14" t="s">
        <v>75</v>
      </c>
      <c r="K74" s="14" t="s">
        <v>75</v>
      </c>
      <c r="L74" s="32">
        <v>669500</v>
      </c>
      <c r="M74" s="32">
        <v>0</v>
      </c>
      <c r="N74" s="32"/>
      <c r="O74" s="32">
        <f t="shared" si="71"/>
        <v>669500</v>
      </c>
      <c r="P74" s="32">
        <v>0</v>
      </c>
      <c r="Q74" s="32">
        <v>0</v>
      </c>
      <c r="R74" s="32">
        <f t="shared" si="72"/>
        <v>669500</v>
      </c>
      <c r="S74" s="32">
        <v>0</v>
      </c>
      <c r="T74" s="32">
        <v>0</v>
      </c>
      <c r="U74" s="32">
        <f t="shared" si="73"/>
        <v>669500</v>
      </c>
      <c r="V74" s="32">
        <v>0</v>
      </c>
      <c r="W74" s="32">
        <v>0</v>
      </c>
      <c r="X74" s="32">
        <f t="shared" si="74"/>
        <v>669500</v>
      </c>
      <c r="Y74" t="s">
        <v>124</v>
      </c>
      <c r="Z74" s="300">
        <f t="shared" si="65"/>
        <v>55792</v>
      </c>
      <c r="AA74" s="256">
        <f t="shared" ref="AA74:AJ74" si="86">+Z74</f>
        <v>55792</v>
      </c>
      <c r="AB74" s="256">
        <f t="shared" si="86"/>
        <v>55792</v>
      </c>
      <c r="AC74" s="256">
        <f t="shared" si="86"/>
        <v>55792</v>
      </c>
      <c r="AD74" s="256">
        <f t="shared" si="86"/>
        <v>55792</v>
      </c>
      <c r="AE74" s="256">
        <f t="shared" si="86"/>
        <v>55792</v>
      </c>
      <c r="AF74" s="256">
        <f t="shared" si="86"/>
        <v>55792</v>
      </c>
      <c r="AG74" s="256">
        <f t="shared" si="86"/>
        <v>55792</v>
      </c>
      <c r="AH74" s="256">
        <f t="shared" si="86"/>
        <v>55792</v>
      </c>
      <c r="AI74" s="256">
        <f t="shared" si="86"/>
        <v>55792</v>
      </c>
      <c r="AJ74" s="256">
        <f t="shared" si="86"/>
        <v>55792</v>
      </c>
      <c r="AK74" s="111">
        <v>55788</v>
      </c>
      <c r="AL74" s="256">
        <f t="shared" si="67"/>
        <v>669500</v>
      </c>
      <c r="AM74" s="1">
        <f t="shared" si="68"/>
        <v>0</v>
      </c>
    </row>
    <row r="75" spans="1:39" x14ac:dyDescent="0.3">
      <c r="A75" s="13">
        <v>1100118</v>
      </c>
      <c r="B75" s="13" t="s">
        <v>399</v>
      </c>
      <c r="C75" s="13" t="s">
        <v>398</v>
      </c>
      <c r="D75" s="21" t="s">
        <v>121</v>
      </c>
      <c r="E75" s="269">
        <v>415100118</v>
      </c>
      <c r="F75" s="270">
        <v>510118</v>
      </c>
      <c r="G75" s="271">
        <v>5116</v>
      </c>
      <c r="H75" s="285">
        <v>415151016</v>
      </c>
      <c r="I75" s="285">
        <v>511016</v>
      </c>
      <c r="J75" s="14" t="s">
        <v>381</v>
      </c>
      <c r="K75" s="14" t="s">
        <v>381</v>
      </c>
      <c r="L75" s="32">
        <v>72100</v>
      </c>
      <c r="M75" s="32">
        <v>0</v>
      </c>
      <c r="N75" s="32"/>
      <c r="O75" s="32">
        <f t="shared" si="71"/>
        <v>72100</v>
      </c>
      <c r="P75" s="32">
        <v>0</v>
      </c>
      <c r="Q75" s="32">
        <v>0</v>
      </c>
      <c r="R75" s="32">
        <f t="shared" si="72"/>
        <v>72100</v>
      </c>
      <c r="S75" s="32">
        <v>0</v>
      </c>
      <c r="T75" s="32">
        <v>0</v>
      </c>
      <c r="U75" s="32">
        <f t="shared" si="73"/>
        <v>72100</v>
      </c>
      <c r="V75" s="32">
        <v>0</v>
      </c>
      <c r="W75" s="32">
        <v>0</v>
      </c>
      <c r="X75" s="32">
        <f t="shared" si="74"/>
        <v>72100</v>
      </c>
      <c r="Y75" t="s">
        <v>124</v>
      </c>
      <c r="Z75" s="300">
        <f t="shared" si="65"/>
        <v>6008</v>
      </c>
      <c r="AA75" s="256">
        <f t="shared" ref="AA75:AJ75" si="87">+Z75</f>
        <v>6008</v>
      </c>
      <c r="AB75" s="256">
        <f t="shared" si="87"/>
        <v>6008</v>
      </c>
      <c r="AC75" s="256">
        <f t="shared" si="87"/>
        <v>6008</v>
      </c>
      <c r="AD75" s="256">
        <f t="shared" si="87"/>
        <v>6008</v>
      </c>
      <c r="AE75" s="256">
        <f t="shared" si="87"/>
        <v>6008</v>
      </c>
      <c r="AF75" s="256">
        <f t="shared" si="87"/>
        <v>6008</v>
      </c>
      <c r="AG75" s="256">
        <f t="shared" si="87"/>
        <v>6008</v>
      </c>
      <c r="AH75" s="256">
        <f t="shared" si="87"/>
        <v>6008</v>
      </c>
      <c r="AI75" s="256">
        <f t="shared" si="87"/>
        <v>6008</v>
      </c>
      <c r="AJ75" s="256">
        <f t="shared" si="87"/>
        <v>6008</v>
      </c>
      <c r="AK75" s="111">
        <v>6012</v>
      </c>
      <c r="AL75" s="256">
        <f t="shared" si="67"/>
        <v>72100</v>
      </c>
      <c r="AM75" s="1">
        <f t="shared" si="68"/>
        <v>0</v>
      </c>
    </row>
    <row r="76" spans="1:39" x14ac:dyDescent="0.3">
      <c r="A76" s="13">
        <v>1100118</v>
      </c>
      <c r="B76" s="13" t="s">
        <v>399</v>
      </c>
      <c r="C76" s="13" t="s">
        <v>398</v>
      </c>
      <c r="D76" s="21" t="s">
        <v>121</v>
      </c>
      <c r="E76" s="269">
        <v>415100119</v>
      </c>
      <c r="F76" s="270">
        <v>510119</v>
      </c>
      <c r="G76" s="271">
        <v>5117</v>
      </c>
      <c r="H76" s="285">
        <v>415151017</v>
      </c>
      <c r="I76" s="285">
        <v>511017</v>
      </c>
      <c r="J76" s="14" t="s">
        <v>76</v>
      </c>
      <c r="K76" s="14" t="s">
        <v>76</v>
      </c>
      <c r="L76" s="32">
        <v>2575</v>
      </c>
      <c r="M76" s="32">
        <v>0</v>
      </c>
      <c r="N76" s="32"/>
      <c r="O76" s="32">
        <f t="shared" si="71"/>
        <v>2575</v>
      </c>
      <c r="P76" s="32">
        <v>0</v>
      </c>
      <c r="Q76" s="32">
        <v>0</v>
      </c>
      <c r="R76" s="32">
        <f t="shared" si="72"/>
        <v>2575</v>
      </c>
      <c r="S76" s="32">
        <v>0</v>
      </c>
      <c r="T76" s="32">
        <v>0</v>
      </c>
      <c r="U76" s="32">
        <f t="shared" si="73"/>
        <v>2575</v>
      </c>
      <c r="V76" s="32">
        <v>0</v>
      </c>
      <c r="W76" s="32">
        <v>0</v>
      </c>
      <c r="X76" s="32">
        <f t="shared" si="74"/>
        <v>2575</v>
      </c>
      <c r="Y76" t="s">
        <v>124</v>
      </c>
      <c r="Z76" s="300">
        <f t="shared" si="65"/>
        <v>215</v>
      </c>
      <c r="AA76" s="256">
        <f t="shared" ref="AA76:AJ76" si="88">+Z76</f>
        <v>215</v>
      </c>
      <c r="AB76" s="256">
        <f t="shared" si="88"/>
        <v>215</v>
      </c>
      <c r="AC76" s="256">
        <f t="shared" si="88"/>
        <v>215</v>
      </c>
      <c r="AD76" s="256">
        <f t="shared" si="88"/>
        <v>215</v>
      </c>
      <c r="AE76" s="256">
        <f t="shared" si="88"/>
        <v>215</v>
      </c>
      <c r="AF76" s="256">
        <f t="shared" si="88"/>
        <v>215</v>
      </c>
      <c r="AG76" s="256">
        <f t="shared" si="88"/>
        <v>215</v>
      </c>
      <c r="AH76" s="256">
        <f t="shared" si="88"/>
        <v>215</v>
      </c>
      <c r="AI76" s="256">
        <f t="shared" si="88"/>
        <v>215</v>
      </c>
      <c r="AJ76" s="256">
        <f t="shared" si="88"/>
        <v>215</v>
      </c>
      <c r="AK76" s="111">
        <v>210</v>
      </c>
      <c r="AL76" s="256">
        <f t="shared" si="67"/>
        <v>2575</v>
      </c>
      <c r="AM76" s="1">
        <f t="shared" si="68"/>
        <v>0</v>
      </c>
    </row>
    <row r="77" spans="1:39" x14ac:dyDescent="0.3">
      <c r="A77" s="13">
        <v>1100118</v>
      </c>
      <c r="B77" s="13" t="s">
        <v>399</v>
      </c>
      <c r="C77" s="13" t="s">
        <v>398</v>
      </c>
      <c r="D77" s="21" t="s">
        <v>121</v>
      </c>
      <c r="E77" s="269">
        <v>415100120</v>
      </c>
      <c r="F77" s="270">
        <v>510120</v>
      </c>
      <c r="G77" s="271">
        <v>5118</v>
      </c>
      <c r="H77" s="285">
        <v>415151018</v>
      </c>
      <c r="I77" s="285">
        <v>511018</v>
      </c>
      <c r="J77" s="14" t="s">
        <v>77</v>
      </c>
      <c r="K77" s="14" t="s">
        <v>77</v>
      </c>
      <c r="L77" s="32">
        <v>66950</v>
      </c>
      <c r="M77" s="32">
        <v>0</v>
      </c>
      <c r="N77" s="32"/>
      <c r="O77" s="32">
        <f t="shared" si="71"/>
        <v>66950</v>
      </c>
      <c r="P77" s="32">
        <v>0</v>
      </c>
      <c r="Q77" s="32">
        <v>0</v>
      </c>
      <c r="R77" s="32">
        <f t="shared" si="72"/>
        <v>66950</v>
      </c>
      <c r="S77" s="32">
        <v>0</v>
      </c>
      <c r="T77" s="32">
        <v>0</v>
      </c>
      <c r="U77" s="32">
        <f t="shared" si="73"/>
        <v>66950</v>
      </c>
      <c r="V77" s="32">
        <v>0</v>
      </c>
      <c r="W77" s="32">
        <v>0</v>
      </c>
      <c r="X77" s="32">
        <f t="shared" si="74"/>
        <v>66950</v>
      </c>
      <c r="Y77" t="s">
        <v>124</v>
      </c>
      <c r="Z77" s="300">
        <f t="shared" si="65"/>
        <v>5579</v>
      </c>
      <c r="AA77" s="256">
        <f t="shared" ref="AA77:AJ77" si="89">+Z77</f>
        <v>5579</v>
      </c>
      <c r="AB77" s="256">
        <f t="shared" si="89"/>
        <v>5579</v>
      </c>
      <c r="AC77" s="256">
        <f t="shared" si="89"/>
        <v>5579</v>
      </c>
      <c r="AD77" s="256">
        <f t="shared" si="89"/>
        <v>5579</v>
      </c>
      <c r="AE77" s="256">
        <f t="shared" si="89"/>
        <v>5579</v>
      </c>
      <c r="AF77" s="256">
        <f t="shared" si="89"/>
        <v>5579</v>
      </c>
      <c r="AG77" s="256">
        <f t="shared" si="89"/>
        <v>5579</v>
      </c>
      <c r="AH77" s="256">
        <f t="shared" si="89"/>
        <v>5579</v>
      </c>
      <c r="AI77" s="256">
        <f t="shared" si="89"/>
        <v>5579</v>
      </c>
      <c r="AJ77" s="256">
        <f t="shared" si="89"/>
        <v>5579</v>
      </c>
      <c r="AK77" s="111">
        <v>5581</v>
      </c>
      <c r="AL77" s="256">
        <f t="shared" si="67"/>
        <v>66950</v>
      </c>
      <c r="AM77" s="1">
        <f t="shared" si="68"/>
        <v>0</v>
      </c>
    </row>
    <row r="78" spans="1:39" x14ac:dyDescent="0.3">
      <c r="A78" s="13">
        <v>1100118</v>
      </c>
      <c r="B78" s="13" t="s">
        <v>399</v>
      </c>
      <c r="C78" s="13" t="s">
        <v>398</v>
      </c>
      <c r="D78" s="21" t="s">
        <v>121</v>
      </c>
      <c r="E78" s="269">
        <v>415100121</v>
      </c>
      <c r="F78" s="270">
        <v>510121</v>
      </c>
      <c r="G78" s="271">
        <v>5119</v>
      </c>
      <c r="H78" s="285">
        <v>415151019</v>
      </c>
      <c r="I78" s="285">
        <v>511019</v>
      </c>
      <c r="J78" s="14" t="s">
        <v>78</v>
      </c>
      <c r="K78" s="14" t="s">
        <v>78</v>
      </c>
      <c r="L78" s="32">
        <v>82400</v>
      </c>
      <c r="M78" s="32">
        <v>0</v>
      </c>
      <c r="N78" s="32"/>
      <c r="O78" s="32">
        <f t="shared" si="71"/>
        <v>82400</v>
      </c>
      <c r="P78" s="32">
        <v>0</v>
      </c>
      <c r="Q78" s="32">
        <v>0</v>
      </c>
      <c r="R78" s="32">
        <f t="shared" si="72"/>
        <v>82400</v>
      </c>
      <c r="S78" s="32">
        <v>0</v>
      </c>
      <c r="T78" s="32">
        <v>0</v>
      </c>
      <c r="U78" s="32">
        <f t="shared" si="73"/>
        <v>82400</v>
      </c>
      <c r="V78" s="32">
        <v>0</v>
      </c>
      <c r="W78" s="32">
        <v>0</v>
      </c>
      <c r="X78" s="32">
        <f t="shared" si="74"/>
        <v>82400</v>
      </c>
      <c r="Y78" t="s">
        <v>124</v>
      </c>
      <c r="Z78" s="300">
        <f t="shared" si="65"/>
        <v>6867</v>
      </c>
      <c r="AA78" s="256">
        <f t="shared" ref="AA78:AJ78" si="90">+Z78</f>
        <v>6867</v>
      </c>
      <c r="AB78" s="256">
        <f t="shared" si="90"/>
        <v>6867</v>
      </c>
      <c r="AC78" s="256">
        <f t="shared" si="90"/>
        <v>6867</v>
      </c>
      <c r="AD78" s="256">
        <f t="shared" si="90"/>
        <v>6867</v>
      </c>
      <c r="AE78" s="256">
        <f t="shared" si="90"/>
        <v>6867</v>
      </c>
      <c r="AF78" s="256">
        <f t="shared" si="90"/>
        <v>6867</v>
      </c>
      <c r="AG78" s="256">
        <f t="shared" si="90"/>
        <v>6867</v>
      </c>
      <c r="AH78" s="256">
        <f t="shared" si="90"/>
        <v>6867</v>
      </c>
      <c r="AI78" s="256">
        <f t="shared" si="90"/>
        <v>6867</v>
      </c>
      <c r="AJ78" s="256">
        <f t="shared" si="90"/>
        <v>6867</v>
      </c>
      <c r="AK78" s="111">
        <v>6863</v>
      </c>
      <c r="AL78" s="256">
        <f t="shared" si="67"/>
        <v>82400</v>
      </c>
      <c r="AM78" s="1">
        <f t="shared" si="68"/>
        <v>0</v>
      </c>
    </row>
    <row r="79" spans="1:39" x14ac:dyDescent="0.3">
      <c r="A79" s="13">
        <v>1100118</v>
      </c>
      <c r="B79" s="13" t="s">
        <v>399</v>
      </c>
      <c r="C79" s="13" t="s">
        <v>398</v>
      </c>
      <c r="D79" s="21" t="s">
        <v>121</v>
      </c>
      <c r="E79" s="269">
        <v>415900124</v>
      </c>
      <c r="F79" s="270">
        <v>510124</v>
      </c>
      <c r="G79" s="271">
        <v>5120</v>
      </c>
      <c r="H79" s="285">
        <v>415151020</v>
      </c>
      <c r="I79" s="285">
        <v>511020</v>
      </c>
      <c r="J79" s="14" t="s">
        <v>81</v>
      </c>
      <c r="K79" s="14" t="s">
        <v>81</v>
      </c>
      <c r="L79" s="32">
        <v>2060</v>
      </c>
      <c r="M79" s="32">
        <v>0</v>
      </c>
      <c r="N79" s="32"/>
      <c r="O79" s="32">
        <f t="shared" si="71"/>
        <v>2060</v>
      </c>
      <c r="P79" s="32">
        <v>0</v>
      </c>
      <c r="Q79" s="32">
        <v>0</v>
      </c>
      <c r="R79" s="32">
        <f t="shared" si="72"/>
        <v>2060</v>
      </c>
      <c r="S79" s="32">
        <v>0</v>
      </c>
      <c r="T79" s="32">
        <v>0</v>
      </c>
      <c r="U79" s="32">
        <f t="shared" si="73"/>
        <v>2060</v>
      </c>
      <c r="V79" s="32">
        <v>0</v>
      </c>
      <c r="W79" s="32">
        <v>0</v>
      </c>
      <c r="X79" s="32">
        <f t="shared" si="74"/>
        <v>2060</v>
      </c>
      <c r="Y79" t="s">
        <v>124</v>
      </c>
      <c r="Z79" s="300">
        <f t="shared" si="65"/>
        <v>172</v>
      </c>
      <c r="AA79" s="256">
        <f t="shared" ref="AA79:AJ79" si="91">+Z79</f>
        <v>172</v>
      </c>
      <c r="AB79" s="256">
        <f t="shared" si="91"/>
        <v>172</v>
      </c>
      <c r="AC79" s="256">
        <f t="shared" si="91"/>
        <v>172</v>
      </c>
      <c r="AD79" s="256">
        <f t="shared" si="91"/>
        <v>172</v>
      </c>
      <c r="AE79" s="256">
        <f t="shared" si="91"/>
        <v>172</v>
      </c>
      <c r="AF79" s="256">
        <f t="shared" si="91"/>
        <v>172</v>
      </c>
      <c r="AG79" s="256">
        <f t="shared" si="91"/>
        <v>172</v>
      </c>
      <c r="AH79" s="256">
        <f t="shared" si="91"/>
        <v>172</v>
      </c>
      <c r="AI79" s="256">
        <f t="shared" si="91"/>
        <v>172</v>
      </c>
      <c r="AJ79" s="256">
        <f t="shared" si="91"/>
        <v>172</v>
      </c>
      <c r="AK79" s="111">
        <v>168</v>
      </c>
      <c r="AL79" s="256">
        <f t="shared" si="67"/>
        <v>2060</v>
      </c>
      <c r="AM79" s="1">
        <f t="shared" si="68"/>
        <v>0</v>
      </c>
    </row>
    <row r="80" spans="1:39" x14ac:dyDescent="0.3">
      <c r="A80" s="13">
        <v>1100118</v>
      </c>
      <c r="B80" s="13" t="s">
        <v>399</v>
      </c>
      <c r="C80" s="13" t="s">
        <v>398</v>
      </c>
      <c r="D80" s="21" t="s">
        <v>121</v>
      </c>
      <c r="E80" s="269">
        <v>415900126</v>
      </c>
      <c r="F80" s="270">
        <v>510126</v>
      </c>
      <c r="G80" s="271">
        <v>5121</v>
      </c>
      <c r="H80" s="285">
        <v>415151021</v>
      </c>
      <c r="I80" s="285">
        <v>511021</v>
      </c>
      <c r="J80" s="14" t="s">
        <v>83</v>
      </c>
      <c r="K80" s="14" t="s">
        <v>83</v>
      </c>
      <c r="L80" s="32">
        <v>92700</v>
      </c>
      <c r="M80" s="32">
        <v>0</v>
      </c>
      <c r="N80" s="32"/>
      <c r="O80" s="32">
        <f t="shared" si="71"/>
        <v>92700</v>
      </c>
      <c r="P80" s="32">
        <v>0</v>
      </c>
      <c r="Q80" s="32">
        <v>0</v>
      </c>
      <c r="R80" s="32">
        <f t="shared" si="72"/>
        <v>92700</v>
      </c>
      <c r="S80" s="32">
        <v>0</v>
      </c>
      <c r="T80" s="32">
        <v>0</v>
      </c>
      <c r="U80" s="32">
        <f t="shared" si="73"/>
        <v>92700</v>
      </c>
      <c r="V80" s="32">
        <v>0</v>
      </c>
      <c r="W80" s="32">
        <v>0</v>
      </c>
      <c r="X80" s="32">
        <f t="shared" si="74"/>
        <v>92700</v>
      </c>
      <c r="Y80" t="s">
        <v>124</v>
      </c>
      <c r="Z80" s="300">
        <f t="shared" si="65"/>
        <v>7725</v>
      </c>
      <c r="AA80" s="256">
        <f t="shared" ref="AA80:AJ80" si="92">+Z80</f>
        <v>7725</v>
      </c>
      <c r="AB80" s="256">
        <f t="shared" si="92"/>
        <v>7725</v>
      </c>
      <c r="AC80" s="256">
        <f t="shared" si="92"/>
        <v>7725</v>
      </c>
      <c r="AD80" s="256">
        <f t="shared" si="92"/>
        <v>7725</v>
      </c>
      <c r="AE80" s="256">
        <f t="shared" si="92"/>
        <v>7725</v>
      </c>
      <c r="AF80" s="256">
        <f t="shared" si="92"/>
        <v>7725</v>
      </c>
      <c r="AG80" s="256">
        <f t="shared" si="92"/>
        <v>7725</v>
      </c>
      <c r="AH80" s="256">
        <f t="shared" si="92"/>
        <v>7725</v>
      </c>
      <c r="AI80" s="256">
        <f t="shared" si="92"/>
        <v>7725</v>
      </c>
      <c r="AJ80" s="256">
        <f t="shared" si="92"/>
        <v>7725</v>
      </c>
      <c r="AK80" s="111">
        <v>7725</v>
      </c>
      <c r="AL80" s="256">
        <f t="shared" si="67"/>
        <v>92700</v>
      </c>
      <c r="AM80" s="1">
        <f t="shared" si="68"/>
        <v>0</v>
      </c>
    </row>
    <row r="81" spans="1:39" x14ac:dyDescent="0.3">
      <c r="A81" s="13">
        <v>1100118</v>
      </c>
      <c r="B81" s="13" t="s">
        <v>399</v>
      </c>
      <c r="C81" s="13" t="s">
        <v>398</v>
      </c>
      <c r="D81" s="21" t="s">
        <v>121</v>
      </c>
      <c r="E81" s="269">
        <v>415900127</v>
      </c>
      <c r="F81" s="270">
        <v>510127</v>
      </c>
      <c r="G81" s="271">
        <v>5122</v>
      </c>
      <c r="H81" s="285">
        <v>415151022</v>
      </c>
      <c r="I81" s="285">
        <v>511022</v>
      </c>
      <c r="J81" s="14" t="s">
        <v>84</v>
      </c>
      <c r="K81" s="14" t="s">
        <v>84</v>
      </c>
      <c r="L81" s="32">
        <v>144200</v>
      </c>
      <c r="M81" s="32">
        <v>0</v>
      </c>
      <c r="N81" s="32"/>
      <c r="O81" s="32">
        <f t="shared" si="71"/>
        <v>144200</v>
      </c>
      <c r="P81" s="32">
        <v>0</v>
      </c>
      <c r="Q81" s="32">
        <v>0</v>
      </c>
      <c r="R81" s="32">
        <f t="shared" si="72"/>
        <v>144200</v>
      </c>
      <c r="S81" s="32">
        <v>0</v>
      </c>
      <c r="T81" s="32">
        <v>0</v>
      </c>
      <c r="U81" s="32">
        <f t="shared" si="73"/>
        <v>144200</v>
      </c>
      <c r="V81" s="32">
        <v>0</v>
      </c>
      <c r="W81" s="32">
        <v>0</v>
      </c>
      <c r="X81" s="32">
        <f t="shared" si="74"/>
        <v>144200</v>
      </c>
      <c r="Y81" t="s">
        <v>124</v>
      </c>
      <c r="Z81" s="300">
        <f t="shared" si="65"/>
        <v>12017</v>
      </c>
      <c r="AA81" s="256">
        <f t="shared" ref="AA81:AJ81" si="93">+Z81</f>
        <v>12017</v>
      </c>
      <c r="AB81" s="256">
        <f t="shared" si="93"/>
        <v>12017</v>
      </c>
      <c r="AC81" s="256">
        <f t="shared" si="93"/>
        <v>12017</v>
      </c>
      <c r="AD81" s="256">
        <f t="shared" si="93"/>
        <v>12017</v>
      </c>
      <c r="AE81" s="256">
        <f t="shared" si="93"/>
        <v>12017</v>
      </c>
      <c r="AF81" s="256">
        <f t="shared" si="93"/>
        <v>12017</v>
      </c>
      <c r="AG81" s="256">
        <f t="shared" si="93"/>
        <v>12017</v>
      </c>
      <c r="AH81" s="256">
        <f t="shared" si="93"/>
        <v>12017</v>
      </c>
      <c r="AI81" s="256">
        <f t="shared" si="93"/>
        <v>12017</v>
      </c>
      <c r="AJ81" s="256">
        <f t="shared" si="93"/>
        <v>12017</v>
      </c>
      <c r="AK81" s="111">
        <v>12013</v>
      </c>
      <c r="AL81" s="256">
        <f t="shared" si="67"/>
        <v>144200</v>
      </c>
      <c r="AM81" s="1">
        <f t="shared" si="68"/>
        <v>0</v>
      </c>
    </row>
    <row r="82" spans="1:39" x14ac:dyDescent="0.3">
      <c r="A82" s="13">
        <v>1100118</v>
      </c>
      <c r="B82" s="13" t="s">
        <v>399</v>
      </c>
      <c r="C82" s="13" t="s">
        <v>398</v>
      </c>
      <c r="D82" s="21" t="s">
        <v>121</v>
      </c>
      <c r="E82" s="269">
        <v>415900129</v>
      </c>
      <c r="F82" s="270">
        <v>510129</v>
      </c>
      <c r="G82" s="271">
        <v>5123</v>
      </c>
      <c r="H82" s="285">
        <v>415151023</v>
      </c>
      <c r="I82" s="285">
        <v>511023</v>
      </c>
      <c r="J82" s="14" t="s">
        <v>86</v>
      </c>
      <c r="K82" s="14" t="s">
        <v>86</v>
      </c>
      <c r="L82" s="32">
        <v>721000</v>
      </c>
      <c r="M82" s="32">
        <v>0</v>
      </c>
      <c r="N82" s="32"/>
      <c r="O82" s="32">
        <f t="shared" si="71"/>
        <v>721000</v>
      </c>
      <c r="P82" s="32">
        <v>0</v>
      </c>
      <c r="Q82" s="32">
        <v>0</v>
      </c>
      <c r="R82" s="32">
        <f t="shared" si="72"/>
        <v>721000</v>
      </c>
      <c r="S82" s="32">
        <v>0</v>
      </c>
      <c r="T82" s="32">
        <v>0</v>
      </c>
      <c r="U82" s="32">
        <f t="shared" si="73"/>
        <v>721000</v>
      </c>
      <c r="V82" s="32">
        <v>0</v>
      </c>
      <c r="W82" s="32">
        <v>0</v>
      </c>
      <c r="X82" s="32">
        <f t="shared" si="74"/>
        <v>721000</v>
      </c>
      <c r="Y82" t="s">
        <v>124</v>
      </c>
      <c r="Z82" s="300">
        <f t="shared" si="65"/>
        <v>60083</v>
      </c>
      <c r="AA82" s="256">
        <f t="shared" ref="AA82:AJ82" si="94">+Z82</f>
        <v>60083</v>
      </c>
      <c r="AB82" s="256">
        <f t="shared" si="94"/>
        <v>60083</v>
      </c>
      <c r="AC82" s="256">
        <f t="shared" si="94"/>
        <v>60083</v>
      </c>
      <c r="AD82" s="256">
        <f t="shared" si="94"/>
        <v>60083</v>
      </c>
      <c r="AE82" s="256">
        <f t="shared" si="94"/>
        <v>60083</v>
      </c>
      <c r="AF82" s="256">
        <f t="shared" si="94"/>
        <v>60083</v>
      </c>
      <c r="AG82" s="256">
        <f t="shared" si="94"/>
        <v>60083</v>
      </c>
      <c r="AH82" s="256">
        <f t="shared" si="94"/>
        <v>60083</v>
      </c>
      <c r="AI82" s="256">
        <f t="shared" si="94"/>
        <v>60083</v>
      </c>
      <c r="AJ82" s="256">
        <f t="shared" si="94"/>
        <v>60083</v>
      </c>
      <c r="AK82" s="111">
        <v>60087</v>
      </c>
      <c r="AL82" s="256">
        <f t="shared" si="67"/>
        <v>721000</v>
      </c>
      <c r="AM82" s="1">
        <f t="shared" si="68"/>
        <v>0</v>
      </c>
    </row>
    <row r="83" spans="1:39" x14ac:dyDescent="0.3">
      <c r="A83" s="13">
        <v>1100118</v>
      </c>
      <c r="B83" s="13" t="s">
        <v>399</v>
      </c>
      <c r="C83" s="13" t="s">
        <v>398</v>
      </c>
      <c r="D83" s="21" t="s">
        <v>121</v>
      </c>
      <c r="E83" s="269">
        <v>415100130</v>
      </c>
      <c r="F83" s="279">
        <v>510130</v>
      </c>
      <c r="G83" s="271">
        <v>5124</v>
      </c>
      <c r="H83" s="285">
        <v>415151024</v>
      </c>
      <c r="I83" s="285">
        <v>511024</v>
      </c>
      <c r="J83" s="16" t="s">
        <v>87</v>
      </c>
      <c r="K83" s="16" t="s">
        <v>87</v>
      </c>
      <c r="L83" s="32">
        <v>72100</v>
      </c>
      <c r="M83" s="32">
        <v>0</v>
      </c>
      <c r="N83" s="32"/>
      <c r="O83" s="32">
        <f t="shared" si="71"/>
        <v>72100</v>
      </c>
      <c r="P83" s="32">
        <v>0</v>
      </c>
      <c r="Q83" s="32">
        <v>0</v>
      </c>
      <c r="R83" s="32">
        <f t="shared" si="72"/>
        <v>72100</v>
      </c>
      <c r="S83" s="32">
        <v>0</v>
      </c>
      <c r="T83" s="32">
        <v>0</v>
      </c>
      <c r="U83" s="32">
        <f t="shared" si="73"/>
        <v>72100</v>
      </c>
      <c r="V83" s="32">
        <v>0</v>
      </c>
      <c r="W83" s="32">
        <v>0</v>
      </c>
      <c r="X83" s="32">
        <f t="shared" si="74"/>
        <v>72100</v>
      </c>
      <c r="Y83" t="s">
        <v>124</v>
      </c>
      <c r="Z83" s="300">
        <f t="shared" si="65"/>
        <v>6008</v>
      </c>
      <c r="AA83" s="256">
        <f t="shared" ref="AA83:AJ83" si="95">+Z83</f>
        <v>6008</v>
      </c>
      <c r="AB83" s="256">
        <f t="shared" si="95"/>
        <v>6008</v>
      </c>
      <c r="AC83" s="256">
        <f t="shared" si="95"/>
        <v>6008</v>
      </c>
      <c r="AD83" s="256">
        <f t="shared" si="95"/>
        <v>6008</v>
      </c>
      <c r="AE83" s="256">
        <f t="shared" si="95"/>
        <v>6008</v>
      </c>
      <c r="AF83" s="256">
        <f t="shared" si="95"/>
        <v>6008</v>
      </c>
      <c r="AG83" s="256">
        <f t="shared" si="95"/>
        <v>6008</v>
      </c>
      <c r="AH83" s="256">
        <f t="shared" si="95"/>
        <v>6008</v>
      </c>
      <c r="AI83" s="256">
        <f t="shared" si="95"/>
        <v>6008</v>
      </c>
      <c r="AJ83" s="256">
        <f t="shared" si="95"/>
        <v>6008</v>
      </c>
      <c r="AK83" s="111">
        <v>6012</v>
      </c>
      <c r="AL83" s="256">
        <f t="shared" si="67"/>
        <v>72100</v>
      </c>
      <c r="AM83" s="1">
        <f t="shared" si="68"/>
        <v>0</v>
      </c>
    </row>
    <row r="84" spans="1:39" x14ac:dyDescent="0.3">
      <c r="A84" s="13">
        <v>1100118</v>
      </c>
      <c r="B84" s="13" t="s">
        <v>399</v>
      </c>
      <c r="C84" s="13" t="s">
        <v>398</v>
      </c>
      <c r="D84" s="13" t="s">
        <v>121</v>
      </c>
      <c r="E84" s="269">
        <v>415900135</v>
      </c>
      <c r="F84" s="270">
        <v>510135</v>
      </c>
      <c r="G84" s="271">
        <v>5125</v>
      </c>
      <c r="H84" s="285">
        <v>415151025</v>
      </c>
      <c r="I84" s="285">
        <v>511025</v>
      </c>
      <c r="J84" s="14" t="s">
        <v>92</v>
      </c>
      <c r="K84" s="14" t="s">
        <v>92</v>
      </c>
      <c r="L84" s="32">
        <v>72100</v>
      </c>
      <c r="M84" s="32">
        <v>0</v>
      </c>
      <c r="N84" s="32"/>
      <c r="O84" s="32">
        <f t="shared" si="71"/>
        <v>72100</v>
      </c>
      <c r="P84" s="32">
        <v>0</v>
      </c>
      <c r="Q84" s="32">
        <v>0</v>
      </c>
      <c r="R84" s="32">
        <f t="shared" si="72"/>
        <v>72100</v>
      </c>
      <c r="S84" s="32">
        <v>0</v>
      </c>
      <c r="T84" s="32">
        <v>0</v>
      </c>
      <c r="U84" s="32">
        <f t="shared" si="73"/>
        <v>72100</v>
      </c>
      <c r="V84" s="32">
        <v>0</v>
      </c>
      <c r="W84" s="32">
        <v>0</v>
      </c>
      <c r="X84" s="32">
        <f t="shared" si="74"/>
        <v>72100</v>
      </c>
      <c r="Y84" t="s">
        <v>124</v>
      </c>
      <c r="Z84" s="300">
        <f t="shared" si="65"/>
        <v>6008</v>
      </c>
      <c r="AA84" s="256">
        <f t="shared" ref="AA84:AJ84" si="96">+Z84</f>
        <v>6008</v>
      </c>
      <c r="AB84" s="256">
        <f t="shared" si="96"/>
        <v>6008</v>
      </c>
      <c r="AC84" s="256">
        <f t="shared" si="96"/>
        <v>6008</v>
      </c>
      <c r="AD84" s="256">
        <f t="shared" si="96"/>
        <v>6008</v>
      </c>
      <c r="AE84" s="256">
        <f t="shared" si="96"/>
        <v>6008</v>
      </c>
      <c r="AF84" s="256">
        <f t="shared" si="96"/>
        <v>6008</v>
      </c>
      <c r="AG84" s="256">
        <f t="shared" si="96"/>
        <v>6008</v>
      </c>
      <c r="AH84" s="256">
        <f t="shared" si="96"/>
        <v>6008</v>
      </c>
      <c r="AI84" s="256">
        <f t="shared" si="96"/>
        <v>6008</v>
      </c>
      <c r="AJ84" s="256">
        <f t="shared" si="96"/>
        <v>6008</v>
      </c>
      <c r="AK84" s="111">
        <v>6012</v>
      </c>
      <c r="AL84" s="256">
        <f t="shared" si="67"/>
        <v>72100</v>
      </c>
      <c r="AM84" s="1">
        <f t="shared" si="68"/>
        <v>0</v>
      </c>
    </row>
    <row r="85" spans="1:39" x14ac:dyDescent="0.3">
      <c r="A85" s="13">
        <v>1100118</v>
      </c>
      <c r="B85" s="13" t="s">
        <v>399</v>
      </c>
      <c r="C85" s="13" t="s">
        <v>398</v>
      </c>
      <c r="D85" s="21" t="s">
        <v>121</v>
      </c>
      <c r="E85" s="269">
        <v>415900131</v>
      </c>
      <c r="F85" s="270">
        <v>510131</v>
      </c>
      <c r="G85" s="271">
        <v>5125</v>
      </c>
      <c r="H85" s="285">
        <v>415151026</v>
      </c>
      <c r="I85" s="285">
        <v>511026</v>
      </c>
      <c r="J85" s="14" t="s">
        <v>88</v>
      </c>
      <c r="K85" s="14" t="s">
        <v>88</v>
      </c>
      <c r="L85" s="32">
        <v>669500</v>
      </c>
      <c r="M85" s="32">
        <v>0</v>
      </c>
      <c r="N85" s="32"/>
      <c r="O85" s="32">
        <f t="shared" si="71"/>
        <v>669500</v>
      </c>
      <c r="P85" s="32">
        <v>0</v>
      </c>
      <c r="Q85" s="32">
        <v>0</v>
      </c>
      <c r="R85" s="32">
        <f t="shared" si="72"/>
        <v>669500</v>
      </c>
      <c r="S85" s="32">
        <v>0</v>
      </c>
      <c r="T85" s="32">
        <v>0</v>
      </c>
      <c r="U85" s="32">
        <f t="shared" si="73"/>
        <v>669500</v>
      </c>
      <c r="V85" s="32">
        <v>0</v>
      </c>
      <c r="W85" s="32">
        <v>0</v>
      </c>
      <c r="X85" s="32">
        <f t="shared" si="74"/>
        <v>669500</v>
      </c>
      <c r="Y85" t="s">
        <v>124</v>
      </c>
      <c r="Z85" s="300">
        <f t="shared" si="65"/>
        <v>55792</v>
      </c>
      <c r="AA85" s="256">
        <f t="shared" ref="AA85:AJ85" si="97">+Z85</f>
        <v>55792</v>
      </c>
      <c r="AB85" s="256">
        <f t="shared" si="97"/>
        <v>55792</v>
      </c>
      <c r="AC85" s="256">
        <f t="shared" si="97"/>
        <v>55792</v>
      </c>
      <c r="AD85" s="256">
        <f t="shared" si="97"/>
        <v>55792</v>
      </c>
      <c r="AE85" s="256">
        <f t="shared" si="97"/>
        <v>55792</v>
      </c>
      <c r="AF85" s="256">
        <f t="shared" si="97"/>
        <v>55792</v>
      </c>
      <c r="AG85" s="256">
        <f t="shared" si="97"/>
        <v>55792</v>
      </c>
      <c r="AH85" s="256">
        <f t="shared" si="97"/>
        <v>55792</v>
      </c>
      <c r="AI85" s="256">
        <f t="shared" si="97"/>
        <v>55792</v>
      </c>
      <c r="AJ85" s="256">
        <f t="shared" si="97"/>
        <v>55792</v>
      </c>
      <c r="AK85" s="111">
        <v>55788</v>
      </c>
      <c r="AL85" s="256">
        <f t="shared" si="67"/>
        <v>669500</v>
      </c>
      <c r="AM85" s="1">
        <f t="shared" si="68"/>
        <v>0</v>
      </c>
    </row>
    <row r="86" spans="1:39" x14ac:dyDescent="0.3">
      <c r="A86" s="13">
        <v>1100118</v>
      </c>
      <c r="B86" s="13" t="s">
        <v>399</v>
      </c>
      <c r="C86" s="13" t="s">
        <v>398</v>
      </c>
      <c r="D86" s="21" t="s">
        <v>121</v>
      </c>
      <c r="E86" s="269">
        <v>415900133</v>
      </c>
      <c r="F86" s="270">
        <v>510133</v>
      </c>
      <c r="G86" s="271">
        <v>5161</v>
      </c>
      <c r="H86" s="285">
        <v>415951601</v>
      </c>
      <c r="I86" s="285">
        <v>511601</v>
      </c>
      <c r="J86" s="14" t="s">
        <v>90</v>
      </c>
      <c r="K86" s="14" t="s">
        <v>90</v>
      </c>
      <c r="L86" s="32">
        <v>185400</v>
      </c>
      <c r="M86" s="32">
        <v>0</v>
      </c>
      <c r="N86" s="32"/>
      <c r="O86" s="32">
        <f t="shared" si="71"/>
        <v>185400</v>
      </c>
      <c r="P86" s="32">
        <v>0</v>
      </c>
      <c r="Q86" s="32">
        <v>0</v>
      </c>
      <c r="R86" s="32">
        <f t="shared" si="72"/>
        <v>185400</v>
      </c>
      <c r="S86" s="32">
        <v>0</v>
      </c>
      <c r="T86" s="32">
        <v>0</v>
      </c>
      <c r="U86" s="32">
        <f t="shared" si="73"/>
        <v>185400</v>
      </c>
      <c r="V86" s="32">
        <v>0</v>
      </c>
      <c r="W86" s="32">
        <v>0</v>
      </c>
      <c r="X86" s="32">
        <f t="shared" si="74"/>
        <v>185400</v>
      </c>
      <c r="Y86" t="s">
        <v>124</v>
      </c>
      <c r="Z86" s="300">
        <f t="shared" si="65"/>
        <v>15450</v>
      </c>
      <c r="AA86" s="256">
        <f t="shared" ref="AA86:AJ86" si="98">+Z86</f>
        <v>15450</v>
      </c>
      <c r="AB86" s="256">
        <f t="shared" si="98"/>
        <v>15450</v>
      </c>
      <c r="AC86" s="256">
        <f t="shared" si="98"/>
        <v>15450</v>
      </c>
      <c r="AD86" s="256">
        <f t="shared" si="98"/>
        <v>15450</v>
      </c>
      <c r="AE86" s="256">
        <f t="shared" si="98"/>
        <v>15450</v>
      </c>
      <c r="AF86" s="256">
        <f t="shared" si="98"/>
        <v>15450</v>
      </c>
      <c r="AG86" s="256">
        <f t="shared" si="98"/>
        <v>15450</v>
      </c>
      <c r="AH86" s="256">
        <f t="shared" si="98"/>
        <v>15450</v>
      </c>
      <c r="AI86" s="256">
        <f t="shared" si="98"/>
        <v>15450</v>
      </c>
      <c r="AJ86" s="256">
        <f t="shared" si="98"/>
        <v>15450</v>
      </c>
      <c r="AK86" s="111">
        <v>15450</v>
      </c>
      <c r="AL86" s="256">
        <f t="shared" si="67"/>
        <v>185400</v>
      </c>
      <c r="AM86" s="1">
        <f t="shared" si="68"/>
        <v>0</v>
      </c>
    </row>
    <row r="87" spans="1:39" x14ac:dyDescent="0.3">
      <c r="A87" s="13">
        <v>1100118</v>
      </c>
      <c r="B87" s="13" t="s">
        <v>399</v>
      </c>
      <c r="C87" s="13" t="s">
        <v>398</v>
      </c>
      <c r="D87" s="13" t="s">
        <v>121</v>
      </c>
      <c r="E87" s="269">
        <v>415900134</v>
      </c>
      <c r="F87" s="270">
        <v>510134</v>
      </c>
      <c r="G87" s="271">
        <v>5162</v>
      </c>
      <c r="H87" s="285">
        <v>415951602</v>
      </c>
      <c r="I87" s="285">
        <v>511602</v>
      </c>
      <c r="J87" s="14" t="s">
        <v>91</v>
      </c>
      <c r="K87" s="14" t="s">
        <v>91</v>
      </c>
      <c r="L87" s="32">
        <v>927000</v>
      </c>
      <c r="M87" s="32">
        <v>0</v>
      </c>
      <c r="N87" s="32"/>
      <c r="O87" s="32">
        <f t="shared" si="71"/>
        <v>927000</v>
      </c>
      <c r="P87" s="32">
        <v>0</v>
      </c>
      <c r="Q87" s="32">
        <v>0</v>
      </c>
      <c r="R87" s="32">
        <f t="shared" si="72"/>
        <v>927000</v>
      </c>
      <c r="S87" s="32">
        <v>0</v>
      </c>
      <c r="T87" s="32">
        <v>0</v>
      </c>
      <c r="U87" s="32">
        <f t="shared" si="73"/>
        <v>927000</v>
      </c>
      <c r="V87" s="32">
        <v>0</v>
      </c>
      <c r="W87" s="32">
        <v>0</v>
      </c>
      <c r="X87" s="32">
        <f t="shared" si="74"/>
        <v>927000</v>
      </c>
      <c r="Y87" t="s">
        <v>124</v>
      </c>
      <c r="Z87" s="300">
        <f t="shared" si="65"/>
        <v>77250</v>
      </c>
      <c r="AA87" s="256">
        <f t="shared" ref="AA87:AJ87" si="99">+Z87</f>
        <v>77250</v>
      </c>
      <c r="AB87" s="256">
        <f t="shared" si="99"/>
        <v>77250</v>
      </c>
      <c r="AC87" s="256">
        <f t="shared" si="99"/>
        <v>77250</v>
      </c>
      <c r="AD87" s="256">
        <f t="shared" si="99"/>
        <v>77250</v>
      </c>
      <c r="AE87" s="256">
        <f t="shared" si="99"/>
        <v>77250</v>
      </c>
      <c r="AF87" s="256">
        <f t="shared" si="99"/>
        <v>77250</v>
      </c>
      <c r="AG87" s="256">
        <f t="shared" si="99"/>
        <v>77250</v>
      </c>
      <c r="AH87" s="256">
        <f t="shared" si="99"/>
        <v>77250</v>
      </c>
      <c r="AI87" s="256">
        <f t="shared" si="99"/>
        <v>77250</v>
      </c>
      <c r="AJ87" s="256">
        <f t="shared" si="99"/>
        <v>77250</v>
      </c>
      <c r="AK87" s="111">
        <v>77250</v>
      </c>
      <c r="AL87" s="256">
        <f t="shared" si="67"/>
        <v>927000</v>
      </c>
      <c r="AM87" s="1">
        <f t="shared" si="68"/>
        <v>0</v>
      </c>
    </row>
    <row r="88" spans="1:39" hidden="1" x14ac:dyDescent="0.3">
      <c r="A88" s="14"/>
      <c r="B88" s="14"/>
      <c r="C88" s="14"/>
      <c r="D88" s="14"/>
      <c r="E88" s="24"/>
      <c r="F88" s="15">
        <v>60</v>
      </c>
      <c r="G88" s="273"/>
      <c r="H88" s="15"/>
      <c r="I88" s="15"/>
      <c r="J88" s="15" t="s">
        <v>95</v>
      </c>
      <c r="K88" s="15" t="s">
        <v>95</v>
      </c>
      <c r="L88" s="12">
        <f t="shared" ref="L88:X88" si="100">L89</f>
        <v>21306450</v>
      </c>
      <c r="M88" s="12">
        <f t="shared" si="100"/>
        <v>0</v>
      </c>
      <c r="N88" s="12">
        <f t="shared" si="100"/>
        <v>0</v>
      </c>
      <c r="O88" s="12">
        <f t="shared" si="100"/>
        <v>21306450</v>
      </c>
      <c r="P88" s="12">
        <f t="shared" si="100"/>
        <v>0</v>
      </c>
      <c r="Q88" s="12">
        <f t="shared" si="100"/>
        <v>0</v>
      </c>
      <c r="R88" s="12">
        <f t="shared" si="100"/>
        <v>21306450</v>
      </c>
      <c r="S88" s="12">
        <f t="shared" si="100"/>
        <v>0</v>
      </c>
      <c r="T88" s="12">
        <f t="shared" si="100"/>
        <v>0</v>
      </c>
      <c r="U88" s="12">
        <f t="shared" si="100"/>
        <v>21306450</v>
      </c>
      <c r="V88" s="12">
        <f t="shared" si="100"/>
        <v>0</v>
      </c>
      <c r="W88" s="12">
        <f t="shared" si="100"/>
        <v>0</v>
      </c>
      <c r="X88" s="12">
        <f t="shared" si="100"/>
        <v>21306450</v>
      </c>
      <c r="Y88" t="s">
        <v>124</v>
      </c>
      <c r="AC88" s="116"/>
      <c r="AE88"/>
    </row>
    <row r="89" spans="1:39" hidden="1" x14ac:dyDescent="0.3">
      <c r="A89" s="14"/>
      <c r="B89" s="14"/>
      <c r="C89" s="14"/>
      <c r="D89" s="14"/>
      <c r="E89" s="24"/>
      <c r="F89" s="17">
        <v>61</v>
      </c>
      <c r="G89" s="272"/>
      <c r="H89" s="17"/>
      <c r="I89" s="17"/>
      <c r="J89" s="17" t="s">
        <v>96</v>
      </c>
      <c r="K89" s="17" t="s">
        <v>96</v>
      </c>
      <c r="L89" s="9">
        <f t="shared" ref="L89:X89" si="101">SUM(L90:L98)</f>
        <v>21306450</v>
      </c>
      <c r="M89" s="9">
        <f t="shared" si="101"/>
        <v>0</v>
      </c>
      <c r="N89" s="9">
        <f t="shared" si="101"/>
        <v>0</v>
      </c>
      <c r="O89" s="9">
        <f t="shared" si="101"/>
        <v>21306450</v>
      </c>
      <c r="P89" s="9">
        <f t="shared" si="101"/>
        <v>0</v>
      </c>
      <c r="Q89" s="9">
        <f t="shared" si="101"/>
        <v>0</v>
      </c>
      <c r="R89" s="9">
        <f t="shared" si="101"/>
        <v>21306450</v>
      </c>
      <c r="S89" s="9">
        <f t="shared" si="101"/>
        <v>0</v>
      </c>
      <c r="T89" s="9">
        <f t="shared" si="101"/>
        <v>0</v>
      </c>
      <c r="U89" s="9">
        <f t="shared" si="101"/>
        <v>21306450</v>
      </c>
      <c r="V89" s="9">
        <f t="shared" si="101"/>
        <v>0</v>
      </c>
      <c r="W89" s="9">
        <f t="shared" si="101"/>
        <v>0</v>
      </c>
      <c r="X89" s="9">
        <f t="shared" si="101"/>
        <v>21306450</v>
      </c>
      <c r="Y89" t="s">
        <v>124</v>
      </c>
      <c r="AC89" s="116"/>
      <c r="AE89"/>
    </row>
    <row r="90" spans="1:39" x14ac:dyDescent="0.3">
      <c r="A90" s="13">
        <v>1100118</v>
      </c>
      <c r="B90" s="13" t="s">
        <v>399</v>
      </c>
      <c r="C90" s="13" t="s">
        <v>398</v>
      </c>
      <c r="D90" s="13" t="s">
        <v>121</v>
      </c>
      <c r="E90" s="269">
        <v>416100103</v>
      </c>
      <c r="F90" s="270">
        <v>610103</v>
      </c>
      <c r="G90" s="271">
        <v>6112</v>
      </c>
      <c r="H90" s="285">
        <v>416261201</v>
      </c>
      <c r="I90" s="285">
        <v>611201</v>
      </c>
      <c r="J90" s="14" t="s">
        <v>99</v>
      </c>
      <c r="K90" s="14" t="s">
        <v>99</v>
      </c>
      <c r="L90" s="32">
        <v>772500</v>
      </c>
      <c r="M90" s="32">
        <v>0</v>
      </c>
      <c r="N90" s="32"/>
      <c r="O90" s="32">
        <f t="shared" ref="O90:O96" si="102">+L90+M90-N90</f>
        <v>772500</v>
      </c>
      <c r="P90" s="32">
        <v>0</v>
      </c>
      <c r="Q90" s="32">
        <v>0</v>
      </c>
      <c r="R90" s="32">
        <f t="shared" ref="R90:R96" si="103">+O90+P90-Q90</f>
        <v>772500</v>
      </c>
      <c r="S90" s="32">
        <v>0</v>
      </c>
      <c r="T90" s="32">
        <v>0</v>
      </c>
      <c r="U90" s="32">
        <f t="shared" ref="U90:U96" si="104">+R90+S90-T90</f>
        <v>772500</v>
      </c>
      <c r="V90" s="32">
        <v>0</v>
      </c>
      <c r="W90" s="32">
        <v>0</v>
      </c>
      <c r="X90" s="32">
        <f t="shared" ref="X90:X96" si="105">+U90+V90-W90</f>
        <v>772500</v>
      </c>
      <c r="Y90" t="s">
        <v>124</v>
      </c>
      <c r="Z90" s="300">
        <f t="shared" ref="Z90:Z98" si="106">ROUND(L90/12,0)</f>
        <v>64375</v>
      </c>
      <c r="AA90" s="256">
        <f t="shared" ref="AA90:AJ90" si="107">+Z90</f>
        <v>64375</v>
      </c>
      <c r="AB90" s="256">
        <f t="shared" si="107"/>
        <v>64375</v>
      </c>
      <c r="AC90" s="256">
        <f t="shared" si="107"/>
        <v>64375</v>
      </c>
      <c r="AD90" s="256">
        <f t="shared" si="107"/>
        <v>64375</v>
      </c>
      <c r="AE90" s="256">
        <f t="shared" si="107"/>
        <v>64375</v>
      </c>
      <c r="AF90" s="256">
        <f t="shared" si="107"/>
        <v>64375</v>
      </c>
      <c r="AG90" s="256">
        <f t="shared" si="107"/>
        <v>64375</v>
      </c>
      <c r="AH90" s="256">
        <f t="shared" si="107"/>
        <v>64375</v>
      </c>
      <c r="AI90" s="256">
        <f t="shared" si="107"/>
        <v>64375</v>
      </c>
      <c r="AJ90" s="256">
        <f t="shared" si="107"/>
        <v>64375</v>
      </c>
      <c r="AK90" s="111">
        <v>64375</v>
      </c>
      <c r="AL90" s="256">
        <f t="shared" ref="AL90:AL98" si="108">SUBTOTAL(9,Z90:AK90)</f>
        <v>772500</v>
      </c>
      <c r="AM90" s="1">
        <f t="shared" ref="AM90:AM98" si="109">+L90-AL90</f>
        <v>0</v>
      </c>
    </row>
    <row r="91" spans="1:39" x14ac:dyDescent="0.3">
      <c r="A91" s="13">
        <v>1100118</v>
      </c>
      <c r="B91" s="13" t="s">
        <v>399</v>
      </c>
      <c r="C91" s="13" t="s">
        <v>398</v>
      </c>
      <c r="D91" s="13" t="s">
        <v>121</v>
      </c>
      <c r="E91" s="269">
        <v>416100105</v>
      </c>
      <c r="F91" s="270">
        <v>610105</v>
      </c>
      <c r="G91" s="271">
        <v>6112</v>
      </c>
      <c r="H91" s="285">
        <v>416261202</v>
      </c>
      <c r="I91" s="285">
        <v>611202</v>
      </c>
      <c r="J91" s="14" t="s">
        <v>100</v>
      </c>
      <c r="K91" s="14" t="s">
        <v>100</v>
      </c>
      <c r="L91" s="32">
        <v>875500</v>
      </c>
      <c r="M91" s="32">
        <v>0</v>
      </c>
      <c r="N91" s="32"/>
      <c r="O91" s="32">
        <f t="shared" si="102"/>
        <v>875500</v>
      </c>
      <c r="P91" s="32">
        <v>0</v>
      </c>
      <c r="Q91" s="32">
        <v>0</v>
      </c>
      <c r="R91" s="32">
        <f t="shared" si="103"/>
        <v>875500</v>
      </c>
      <c r="S91" s="32">
        <v>0</v>
      </c>
      <c r="T91" s="32">
        <v>0</v>
      </c>
      <c r="U91" s="32">
        <f t="shared" si="104"/>
        <v>875500</v>
      </c>
      <c r="V91" s="32">
        <v>0</v>
      </c>
      <c r="W91" s="32">
        <v>0</v>
      </c>
      <c r="X91" s="32">
        <f t="shared" si="105"/>
        <v>875500</v>
      </c>
      <c r="Y91" t="s">
        <v>124</v>
      </c>
      <c r="Z91" s="300">
        <f t="shared" si="106"/>
        <v>72958</v>
      </c>
      <c r="AA91" s="256">
        <f t="shared" ref="AA91:AJ91" si="110">+Z91</f>
        <v>72958</v>
      </c>
      <c r="AB91" s="256">
        <f t="shared" si="110"/>
        <v>72958</v>
      </c>
      <c r="AC91" s="256">
        <f t="shared" si="110"/>
        <v>72958</v>
      </c>
      <c r="AD91" s="256">
        <f t="shared" si="110"/>
        <v>72958</v>
      </c>
      <c r="AE91" s="256">
        <f t="shared" si="110"/>
        <v>72958</v>
      </c>
      <c r="AF91" s="256">
        <f t="shared" si="110"/>
        <v>72958</v>
      </c>
      <c r="AG91" s="256">
        <f t="shared" si="110"/>
        <v>72958</v>
      </c>
      <c r="AH91" s="256">
        <f t="shared" si="110"/>
        <v>72958</v>
      </c>
      <c r="AI91" s="256">
        <f t="shared" si="110"/>
        <v>72958</v>
      </c>
      <c r="AJ91" s="256">
        <f t="shared" si="110"/>
        <v>72958</v>
      </c>
      <c r="AK91" s="111">
        <v>72962</v>
      </c>
      <c r="AL91" s="256">
        <f t="shared" si="108"/>
        <v>875500</v>
      </c>
      <c r="AM91" s="1">
        <f t="shared" si="109"/>
        <v>0</v>
      </c>
    </row>
    <row r="92" spans="1:39" x14ac:dyDescent="0.3">
      <c r="A92" s="13">
        <v>1100118</v>
      </c>
      <c r="B92" s="13" t="s">
        <v>399</v>
      </c>
      <c r="C92" s="13" t="s">
        <v>398</v>
      </c>
      <c r="D92" s="13" t="s">
        <v>121</v>
      </c>
      <c r="E92" s="269">
        <v>416100106</v>
      </c>
      <c r="F92" s="270">
        <v>610106</v>
      </c>
      <c r="G92" s="271">
        <v>6112</v>
      </c>
      <c r="H92" s="285">
        <v>416261203</v>
      </c>
      <c r="I92" s="285">
        <v>611203</v>
      </c>
      <c r="J92" s="14" t="s">
        <v>101</v>
      </c>
      <c r="K92" s="14" t="s">
        <v>101</v>
      </c>
      <c r="L92" s="32">
        <v>3090000</v>
      </c>
      <c r="M92" s="32">
        <v>0</v>
      </c>
      <c r="N92" s="32"/>
      <c r="O92" s="32">
        <f t="shared" si="102"/>
        <v>3090000</v>
      </c>
      <c r="P92" s="32">
        <v>0</v>
      </c>
      <c r="Q92" s="32">
        <v>0</v>
      </c>
      <c r="R92" s="32">
        <f t="shared" si="103"/>
        <v>3090000</v>
      </c>
      <c r="S92" s="32">
        <v>0</v>
      </c>
      <c r="T92" s="32">
        <v>0</v>
      </c>
      <c r="U92" s="32">
        <f t="shared" si="104"/>
        <v>3090000</v>
      </c>
      <c r="V92" s="32">
        <v>0</v>
      </c>
      <c r="W92" s="32">
        <v>0</v>
      </c>
      <c r="X92" s="32">
        <f t="shared" si="105"/>
        <v>3090000</v>
      </c>
      <c r="Y92" t="s">
        <v>124</v>
      </c>
      <c r="Z92" s="300">
        <f t="shared" si="106"/>
        <v>257500</v>
      </c>
      <c r="AA92" s="256">
        <f t="shared" ref="AA92:AJ92" si="111">+Z92</f>
        <v>257500</v>
      </c>
      <c r="AB92" s="256">
        <f t="shared" si="111"/>
        <v>257500</v>
      </c>
      <c r="AC92" s="256">
        <f t="shared" si="111"/>
        <v>257500</v>
      </c>
      <c r="AD92" s="256">
        <f t="shared" si="111"/>
        <v>257500</v>
      </c>
      <c r="AE92" s="256">
        <f t="shared" si="111"/>
        <v>257500</v>
      </c>
      <c r="AF92" s="256">
        <f t="shared" si="111"/>
        <v>257500</v>
      </c>
      <c r="AG92" s="256">
        <f t="shared" si="111"/>
        <v>257500</v>
      </c>
      <c r="AH92" s="256">
        <f t="shared" si="111"/>
        <v>257500</v>
      </c>
      <c r="AI92" s="256">
        <f t="shared" si="111"/>
        <v>257500</v>
      </c>
      <c r="AJ92" s="256">
        <f t="shared" si="111"/>
        <v>257500</v>
      </c>
      <c r="AK92" s="111">
        <v>257500</v>
      </c>
      <c r="AL92" s="256">
        <f t="shared" si="108"/>
        <v>3090000</v>
      </c>
      <c r="AM92" s="1">
        <f t="shared" si="109"/>
        <v>0</v>
      </c>
    </row>
    <row r="93" spans="1:39" x14ac:dyDescent="0.3">
      <c r="A93" s="13">
        <v>1100118</v>
      </c>
      <c r="B93" s="13" t="s">
        <v>399</v>
      </c>
      <c r="C93" s="13" t="s">
        <v>398</v>
      </c>
      <c r="D93" s="13" t="s">
        <v>121</v>
      </c>
      <c r="E93" s="269">
        <v>416100107</v>
      </c>
      <c r="F93" s="270">
        <v>610107</v>
      </c>
      <c r="G93" s="271">
        <v>6112</v>
      </c>
      <c r="H93" s="285">
        <v>416261204</v>
      </c>
      <c r="I93" s="285">
        <v>611204</v>
      </c>
      <c r="J93" s="14" t="s">
        <v>102</v>
      </c>
      <c r="K93" s="14" t="s">
        <v>102</v>
      </c>
      <c r="L93" s="32">
        <v>15450</v>
      </c>
      <c r="M93" s="32">
        <v>0</v>
      </c>
      <c r="N93" s="32"/>
      <c r="O93" s="32">
        <f t="shared" si="102"/>
        <v>15450</v>
      </c>
      <c r="P93" s="32">
        <v>0</v>
      </c>
      <c r="Q93" s="32">
        <v>0</v>
      </c>
      <c r="R93" s="32">
        <f t="shared" si="103"/>
        <v>15450</v>
      </c>
      <c r="S93" s="32">
        <v>0</v>
      </c>
      <c r="T93" s="32">
        <v>0</v>
      </c>
      <c r="U93" s="32">
        <f t="shared" si="104"/>
        <v>15450</v>
      </c>
      <c r="V93" s="32">
        <v>0</v>
      </c>
      <c r="W93" s="32">
        <v>0</v>
      </c>
      <c r="X93" s="32">
        <f t="shared" si="105"/>
        <v>15450</v>
      </c>
      <c r="Y93" t="s">
        <v>124</v>
      </c>
      <c r="Z93" s="300">
        <f t="shared" si="106"/>
        <v>1288</v>
      </c>
      <c r="AA93" s="256">
        <f t="shared" ref="AA93:AJ93" si="112">+Z93</f>
        <v>1288</v>
      </c>
      <c r="AB93" s="256">
        <f t="shared" si="112"/>
        <v>1288</v>
      </c>
      <c r="AC93" s="256">
        <f t="shared" si="112"/>
        <v>1288</v>
      </c>
      <c r="AD93" s="256">
        <f t="shared" si="112"/>
        <v>1288</v>
      </c>
      <c r="AE93" s="256">
        <f t="shared" si="112"/>
        <v>1288</v>
      </c>
      <c r="AF93" s="256">
        <f t="shared" si="112"/>
        <v>1288</v>
      </c>
      <c r="AG93" s="256">
        <f t="shared" si="112"/>
        <v>1288</v>
      </c>
      <c r="AH93" s="256">
        <f t="shared" si="112"/>
        <v>1288</v>
      </c>
      <c r="AI93" s="256">
        <f t="shared" si="112"/>
        <v>1288</v>
      </c>
      <c r="AJ93" s="256">
        <f t="shared" si="112"/>
        <v>1288</v>
      </c>
      <c r="AK93" s="111">
        <v>1282</v>
      </c>
      <c r="AL93" s="256">
        <f t="shared" si="108"/>
        <v>15450</v>
      </c>
      <c r="AM93" s="1">
        <f t="shared" si="109"/>
        <v>0</v>
      </c>
    </row>
    <row r="94" spans="1:39" x14ac:dyDescent="0.3">
      <c r="A94" s="13">
        <v>1100118</v>
      </c>
      <c r="B94" s="13" t="s">
        <v>399</v>
      </c>
      <c r="C94" s="13" t="s">
        <v>398</v>
      </c>
      <c r="D94" s="13" t="s">
        <v>121</v>
      </c>
      <c r="E94" s="269">
        <v>416100108</v>
      </c>
      <c r="F94" s="270">
        <v>610108</v>
      </c>
      <c r="G94" s="271">
        <v>6112</v>
      </c>
      <c r="H94" s="285">
        <v>416261205</v>
      </c>
      <c r="I94" s="285">
        <v>611205</v>
      </c>
      <c r="J94" s="14" t="s">
        <v>103</v>
      </c>
      <c r="K94" s="14" t="s">
        <v>103</v>
      </c>
      <c r="L94" s="32">
        <v>875500</v>
      </c>
      <c r="M94" s="32">
        <v>0</v>
      </c>
      <c r="N94" s="32"/>
      <c r="O94" s="32">
        <f t="shared" si="102"/>
        <v>875500</v>
      </c>
      <c r="P94" s="32">
        <v>0</v>
      </c>
      <c r="Q94" s="32">
        <v>0</v>
      </c>
      <c r="R94" s="32">
        <f t="shared" si="103"/>
        <v>875500</v>
      </c>
      <c r="S94" s="32">
        <v>0</v>
      </c>
      <c r="T94" s="32">
        <v>0</v>
      </c>
      <c r="U94" s="32">
        <f t="shared" si="104"/>
        <v>875500</v>
      </c>
      <c r="V94" s="32">
        <v>0</v>
      </c>
      <c r="W94" s="32">
        <v>0</v>
      </c>
      <c r="X94" s="32">
        <f t="shared" si="105"/>
        <v>875500</v>
      </c>
      <c r="Y94" t="s">
        <v>124</v>
      </c>
      <c r="Z94" s="300">
        <f t="shared" si="106"/>
        <v>72958</v>
      </c>
      <c r="AA94" s="256">
        <f t="shared" ref="AA94:AJ94" si="113">+Z94</f>
        <v>72958</v>
      </c>
      <c r="AB94" s="256">
        <f t="shared" si="113"/>
        <v>72958</v>
      </c>
      <c r="AC94" s="256">
        <f t="shared" si="113"/>
        <v>72958</v>
      </c>
      <c r="AD94" s="256">
        <f t="shared" si="113"/>
        <v>72958</v>
      </c>
      <c r="AE94" s="256">
        <f t="shared" si="113"/>
        <v>72958</v>
      </c>
      <c r="AF94" s="256">
        <f t="shared" si="113"/>
        <v>72958</v>
      </c>
      <c r="AG94" s="256">
        <f t="shared" si="113"/>
        <v>72958</v>
      </c>
      <c r="AH94" s="256">
        <f t="shared" si="113"/>
        <v>72958</v>
      </c>
      <c r="AI94" s="256">
        <f t="shared" si="113"/>
        <v>72958</v>
      </c>
      <c r="AJ94" s="256">
        <f t="shared" si="113"/>
        <v>72958</v>
      </c>
      <c r="AK94" s="111">
        <v>72962</v>
      </c>
      <c r="AL94" s="256">
        <f t="shared" si="108"/>
        <v>875500</v>
      </c>
      <c r="AM94" s="1">
        <f t="shared" si="109"/>
        <v>0</v>
      </c>
    </row>
    <row r="95" spans="1:39" x14ac:dyDescent="0.3">
      <c r="A95" s="13">
        <v>1100118</v>
      </c>
      <c r="B95" s="13" t="s">
        <v>399</v>
      </c>
      <c r="C95" s="13" t="s">
        <v>398</v>
      </c>
      <c r="D95" s="13" t="s">
        <v>121</v>
      </c>
      <c r="E95" s="269">
        <v>416100109</v>
      </c>
      <c r="F95" s="270">
        <v>610109</v>
      </c>
      <c r="G95" s="271">
        <v>6112</v>
      </c>
      <c r="H95" s="285">
        <v>416261206</v>
      </c>
      <c r="I95" s="285">
        <v>611206</v>
      </c>
      <c r="J95" s="14" t="s">
        <v>104</v>
      </c>
      <c r="K95" s="14" t="s">
        <v>104</v>
      </c>
      <c r="L95" s="32">
        <v>103000</v>
      </c>
      <c r="M95" s="32">
        <v>0</v>
      </c>
      <c r="N95" s="32"/>
      <c r="O95" s="32">
        <f t="shared" si="102"/>
        <v>103000</v>
      </c>
      <c r="P95" s="32">
        <v>0</v>
      </c>
      <c r="Q95" s="32">
        <v>0</v>
      </c>
      <c r="R95" s="32">
        <f t="shared" si="103"/>
        <v>103000</v>
      </c>
      <c r="S95" s="32">
        <v>0</v>
      </c>
      <c r="T95" s="32">
        <v>0</v>
      </c>
      <c r="U95" s="32">
        <f t="shared" si="104"/>
        <v>103000</v>
      </c>
      <c r="V95" s="32">
        <v>0</v>
      </c>
      <c r="W95" s="32">
        <v>0</v>
      </c>
      <c r="X95" s="32">
        <f t="shared" si="105"/>
        <v>103000</v>
      </c>
      <c r="Y95" t="s">
        <v>124</v>
      </c>
      <c r="Z95" s="300">
        <f t="shared" si="106"/>
        <v>8583</v>
      </c>
      <c r="AA95" s="256">
        <f t="shared" ref="AA95:AJ95" si="114">+Z95</f>
        <v>8583</v>
      </c>
      <c r="AB95" s="256">
        <f t="shared" si="114"/>
        <v>8583</v>
      </c>
      <c r="AC95" s="256">
        <f t="shared" si="114"/>
        <v>8583</v>
      </c>
      <c r="AD95" s="256">
        <f t="shared" si="114"/>
        <v>8583</v>
      </c>
      <c r="AE95" s="256">
        <f t="shared" si="114"/>
        <v>8583</v>
      </c>
      <c r="AF95" s="256">
        <f t="shared" si="114"/>
        <v>8583</v>
      </c>
      <c r="AG95" s="256">
        <f t="shared" si="114"/>
        <v>8583</v>
      </c>
      <c r="AH95" s="256">
        <f t="shared" si="114"/>
        <v>8583</v>
      </c>
      <c r="AI95" s="256">
        <f t="shared" si="114"/>
        <v>8583</v>
      </c>
      <c r="AJ95" s="256">
        <f t="shared" si="114"/>
        <v>8583</v>
      </c>
      <c r="AK95" s="111">
        <v>8587</v>
      </c>
      <c r="AL95" s="256">
        <f t="shared" si="108"/>
        <v>103000</v>
      </c>
      <c r="AM95" s="1">
        <f t="shared" si="109"/>
        <v>0</v>
      </c>
    </row>
    <row r="96" spans="1:39" x14ac:dyDescent="0.3">
      <c r="A96" s="13">
        <v>1100118</v>
      </c>
      <c r="B96" s="13" t="s">
        <v>399</v>
      </c>
      <c r="C96" s="13" t="s">
        <v>398</v>
      </c>
      <c r="D96" s="13" t="s">
        <v>121</v>
      </c>
      <c r="E96" s="269">
        <v>416100110</v>
      </c>
      <c r="F96" s="270">
        <v>610110</v>
      </c>
      <c r="G96" s="271">
        <v>6113</v>
      </c>
      <c r="H96" s="285">
        <v>416361301</v>
      </c>
      <c r="I96" s="285">
        <v>611301</v>
      </c>
      <c r="J96" s="14" t="s">
        <v>366</v>
      </c>
      <c r="K96" s="14" t="s">
        <v>366</v>
      </c>
      <c r="L96" s="32">
        <v>154500</v>
      </c>
      <c r="M96" s="32">
        <v>0</v>
      </c>
      <c r="N96" s="32"/>
      <c r="O96" s="32">
        <f t="shared" si="102"/>
        <v>154500</v>
      </c>
      <c r="P96" s="32">
        <v>0</v>
      </c>
      <c r="Q96" s="32">
        <v>0</v>
      </c>
      <c r="R96" s="32">
        <f t="shared" si="103"/>
        <v>154500</v>
      </c>
      <c r="S96" s="32">
        <v>0</v>
      </c>
      <c r="T96" s="32">
        <v>0</v>
      </c>
      <c r="U96" s="32">
        <f t="shared" si="104"/>
        <v>154500</v>
      </c>
      <c r="V96" s="32">
        <v>0</v>
      </c>
      <c r="W96" s="32">
        <v>0</v>
      </c>
      <c r="X96" s="32">
        <f t="shared" si="105"/>
        <v>154500</v>
      </c>
      <c r="Y96" t="s">
        <v>124</v>
      </c>
      <c r="Z96" s="300">
        <f t="shared" si="106"/>
        <v>12875</v>
      </c>
      <c r="AA96" s="256">
        <f t="shared" ref="AA96:AJ96" si="115">+Z96</f>
        <v>12875</v>
      </c>
      <c r="AB96" s="256">
        <f t="shared" si="115"/>
        <v>12875</v>
      </c>
      <c r="AC96" s="256">
        <f t="shared" si="115"/>
        <v>12875</v>
      </c>
      <c r="AD96" s="256">
        <f t="shared" si="115"/>
        <v>12875</v>
      </c>
      <c r="AE96" s="256">
        <f t="shared" si="115"/>
        <v>12875</v>
      </c>
      <c r="AF96" s="256">
        <f t="shared" si="115"/>
        <v>12875</v>
      </c>
      <c r="AG96" s="256">
        <f t="shared" si="115"/>
        <v>12875</v>
      </c>
      <c r="AH96" s="256">
        <f t="shared" si="115"/>
        <v>12875</v>
      </c>
      <c r="AI96" s="256">
        <f t="shared" si="115"/>
        <v>12875</v>
      </c>
      <c r="AJ96" s="256">
        <f t="shared" si="115"/>
        <v>12875</v>
      </c>
      <c r="AK96" s="111">
        <v>12875</v>
      </c>
      <c r="AL96" s="256">
        <f t="shared" si="108"/>
        <v>154500</v>
      </c>
      <c r="AM96" s="1">
        <f t="shared" si="109"/>
        <v>0</v>
      </c>
    </row>
    <row r="97" spans="1:39" x14ac:dyDescent="0.3">
      <c r="A97" s="13">
        <v>1100118</v>
      </c>
      <c r="B97" s="13" t="s">
        <v>399</v>
      </c>
      <c r="C97" s="13" t="s">
        <v>398</v>
      </c>
      <c r="D97" s="21" t="s">
        <v>121</v>
      </c>
      <c r="E97" s="269">
        <v>416100101</v>
      </c>
      <c r="F97" s="270">
        <v>610101</v>
      </c>
      <c r="G97" s="271">
        <v>6119</v>
      </c>
      <c r="H97" s="285">
        <v>416961901</v>
      </c>
      <c r="I97" s="285">
        <v>611901</v>
      </c>
      <c r="J97" s="14" t="s">
        <v>97</v>
      </c>
      <c r="K97" s="14" t="s">
        <v>97</v>
      </c>
      <c r="L97" s="32">
        <v>12330000</v>
      </c>
      <c r="M97" s="43">
        <v>0</v>
      </c>
      <c r="N97" s="32"/>
      <c r="O97" s="32">
        <f>+L97+M97-N97</f>
        <v>12330000</v>
      </c>
      <c r="P97" s="32">
        <v>0</v>
      </c>
      <c r="Q97" s="32">
        <v>0</v>
      </c>
      <c r="R97" s="32">
        <f>+O97+P97-Q97</f>
        <v>12330000</v>
      </c>
      <c r="S97" s="32">
        <v>0</v>
      </c>
      <c r="T97" s="32">
        <v>0</v>
      </c>
      <c r="U97" s="32">
        <f>+R97+S97-T97</f>
        <v>12330000</v>
      </c>
      <c r="V97" s="32">
        <v>0</v>
      </c>
      <c r="W97" s="32">
        <v>0</v>
      </c>
      <c r="X97" s="32">
        <f>+U97+V97-W97</f>
        <v>12330000</v>
      </c>
      <c r="Y97" t="s">
        <v>124</v>
      </c>
      <c r="Z97" s="300">
        <f t="shared" si="106"/>
        <v>1027500</v>
      </c>
      <c r="AA97" s="256">
        <f t="shared" ref="AA97:AJ97" si="116">+Z97</f>
        <v>1027500</v>
      </c>
      <c r="AB97" s="256">
        <f t="shared" si="116"/>
        <v>1027500</v>
      </c>
      <c r="AC97" s="256">
        <f t="shared" si="116"/>
        <v>1027500</v>
      </c>
      <c r="AD97" s="256">
        <f t="shared" si="116"/>
        <v>1027500</v>
      </c>
      <c r="AE97" s="256">
        <f t="shared" si="116"/>
        <v>1027500</v>
      </c>
      <c r="AF97" s="256">
        <f t="shared" si="116"/>
        <v>1027500</v>
      </c>
      <c r="AG97" s="256">
        <f t="shared" si="116"/>
        <v>1027500</v>
      </c>
      <c r="AH97" s="256">
        <f t="shared" si="116"/>
        <v>1027500</v>
      </c>
      <c r="AI97" s="256">
        <f t="shared" si="116"/>
        <v>1027500</v>
      </c>
      <c r="AJ97" s="256">
        <f t="shared" si="116"/>
        <v>1027500</v>
      </c>
      <c r="AK97" s="111">
        <v>1027500</v>
      </c>
      <c r="AL97" s="256">
        <f t="shared" si="108"/>
        <v>12330000</v>
      </c>
      <c r="AM97" s="1">
        <f t="shared" si="109"/>
        <v>0</v>
      </c>
    </row>
    <row r="98" spans="1:39" x14ac:dyDescent="0.3">
      <c r="A98" s="13">
        <v>1100118</v>
      </c>
      <c r="B98" s="13" t="s">
        <v>399</v>
      </c>
      <c r="C98" s="13" t="s">
        <v>398</v>
      </c>
      <c r="D98" s="13" t="s">
        <v>121</v>
      </c>
      <c r="E98" s="269">
        <v>416100102</v>
      </c>
      <c r="F98" s="270">
        <v>610102</v>
      </c>
      <c r="G98" s="271">
        <v>6119</v>
      </c>
      <c r="H98" s="285">
        <v>416961902</v>
      </c>
      <c r="I98" s="285">
        <v>611902</v>
      </c>
      <c r="J98" s="14" t="s">
        <v>98</v>
      </c>
      <c r="K98" s="14" t="s">
        <v>98</v>
      </c>
      <c r="L98" s="32">
        <v>3090000</v>
      </c>
      <c r="M98" s="32">
        <v>0</v>
      </c>
      <c r="N98" s="32"/>
      <c r="O98" s="32">
        <f>+L98+M98-N98</f>
        <v>3090000</v>
      </c>
      <c r="P98" s="32">
        <v>0</v>
      </c>
      <c r="Q98" s="32">
        <v>0</v>
      </c>
      <c r="R98" s="32">
        <f>+O98+P98-Q98</f>
        <v>3090000</v>
      </c>
      <c r="S98" s="32">
        <v>0</v>
      </c>
      <c r="T98" s="32">
        <v>0</v>
      </c>
      <c r="U98" s="32">
        <f>+R98+S98-T98</f>
        <v>3090000</v>
      </c>
      <c r="V98" s="32">
        <v>0</v>
      </c>
      <c r="W98" s="32">
        <v>0</v>
      </c>
      <c r="X98" s="32">
        <f>+U98+V98-W98</f>
        <v>3090000</v>
      </c>
      <c r="Y98" t="s">
        <v>124</v>
      </c>
      <c r="Z98" s="300">
        <f t="shared" si="106"/>
        <v>257500</v>
      </c>
      <c r="AA98" s="256">
        <f t="shared" ref="AA98:AJ98" si="117">+Z98</f>
        <v>257500</v>
      </c>
      <c r="AB98" s="256">
        <f t="shared" si="117"/>
        <v>257500</v>
      </c>
      <c r="AC98" s="256">
        <f t="shared" si="117"/>
        <v>257500</v>
      </c>
      <c r="AD98" s="256">
        <f t="shared" si="117"/>
        <v>257500</v>
      </c>
      <c r="AE98" s="256">
        <f t="shared" si="117"/>
        <v>257500</v>
      </c>
      <c r="AF98" s="256">
        <f t="shared" si="117"/>
        <v>257500</v>
      </c>
      <c r="AG98" s="256">
        <f t="shared" si="117"/>
        <v>257500</v>
      </c>
      <c r="AH98" s="256">
        <f t="shared" si="117"/>
        <v>257500</v>
      </c>
      <c r="AI98" s="256">
        <f t="shared" si="117"/>
        <v>257500</v>
      </c>
      <c r="AJ98" s="256">
        <f t="shared" si="117"/>
        <v>257500</v>
      </c>
      <c r="AK98" s="111">
        <v>257500</v>
      </c>
      <c r="AL98" s="256">
        <f t="shared" si="108"/>
        <v>3090000</v>
      </c>
      <c r="AM98" s="1">
        <f t="shared" si="109"/>
        <v>0</v>
      </c>
    </row>
    <row r="99" spans="1:39" hidden="1" x14ac:dyDescent="0.3">
      <c r="A99" s="13"/>
      <c r="B99" s="13"/>
      <c r="C99" s="13"/>
      <c r="D99" s="13"/>
      <c r="E99" s="24"/>
      <c r="F99" s="15">
        <v>80</v>
      </c>
      <c r="G99" s="273"/>
      <c r="H99" s="15"/>
      <c r="I99" s="15"/>
      <c r="J99" s="15" t="s">
        <v>107</v>
      </c>
      <c r="K99" s="15" t="s">
        <v>107</v>
      </c>
      <c r="L99" s="12">
        <f>+L100+L116+L111</f>
        <v>348571534</v>
      </c>
      <c r="M99" s="12">
        <f>+M100+M116</f>
        <v>0</v>
      </c>
      <c r="N99" s="12">
        <f>+N100+N116</f>
        <v>0</v>
      </c>
      <c r="O99" s="12">
        <f>+O100++O116</f>
        <v>170512858</v>
      </c>
      <c r="P99" s="12">
        <f t="shared" ref="P99:X99" si="118">+P100+P116</f>
        <v>0</v>
      </c>
      <c r="Q99" s="12">
        <f t="shared" si="118"/>
        <v>0</v>
      </c>
      <c r="R99" s="12">
        <f t="shared" si="118"/>
        <v>170512858</v>
      </c>
      <c r="S99" s="12">
        <f t="shared" si="118"/>
        <v>0</v>
      </c>
      <c r="T99" s="12">
        <f t="shared" si="118"/>
        <v>0</v>
      </c>
      <c r="U99" s="12">
        <f t="shared" si="118"/>
        <v>170512858</v>
      </c>
      <c r="V99" s="12">
        <f t="shared" si="118"/>
        <v>0</v>
      </c>
      <c r="W99" s="12">
        <f t="shared" si="118"/>
        <v>0</v>
      </c>
      <c r="X99" s="12">
        <f t="shared" si="118"/>
        <v>170512858</v>
      </c>
      <c r="Y99" t="s">
        <v>124</v>
      </c>
      <c r="AD99"/>
    </row>
    <row r="100" spans="1:39" hidden="1" x14ac:dyDescent="0.3">
      <c r="A100" s="14"/>
      <c r="B100" s="14"/>
      <c r="C100" s="14"/>
      <c r="D100" s="14"/>
      <c r="E100" s="24"/>
      <c r="F100" s="17">
        <v>81</v>
      </c>
      <c r="G100" s="272"/>
      <c r="H100" s="17"/>
      <c r="I100" s="17"/>
      <c r="J100" s="17" t="s">
        <v>351</v>
      </c>
      <c r="K100" s="17" t="s">
        <v>384</v>
      </c>
      <c r="L100" s="9">
        <f>SUBTOTAL(9,L101:L110)</f>
        <v>169576286</v>
      </c>
      <c r="M100" s="9">
        <f t="shared" ref="M100:X100" si="119">SUM(M101:M110)</f>
        <v>0</v>
      </c>
      <c r="N100" s="9">
        <f t="shared" si="119"/>
        <v>0</v>
      </c>
      <c r="O100" s="9">
        <f t="shared" si="119"/>
        <v>169576286</v>
      </c>
      <c r="P100" s="9">
        <f t="shared" si="119"/>
        <v>0</v>
      </c>
      <c r="Q100" s="9">
        <f t="shared" si="119"/>
        <v>0</v>
      </c>
      <c r="R100" s="9">
        <f t="shared" si="119"/>
        <v>169576286</v>
      </c>
      <c r="S100" s="9">
        <f t="shared" si="119"/>
        <v>0</v>
      </c>
      <c r="T100" s="9">
        <f t="shared" si="119"/>
        <v>0</v>
      </c>
      <c r="U100" s="9">
        <f t="shared" si="119"/>
        <v>169576286</v>
      </c>
      <c r="V100" s="9">
        <f t="shared" si="119"/>
        <v>0</v>
      </c>
      <c r="W100" s="9">
        <f t="shared" si="119"/>
        <v>0</v>
      </c>
      <c r="X100" s="9">
        <f t="shared" si="119"/>
        <v>169576286</v>
      </c>
      <c r="Y100" t="s">
        <v>124</v>
      </c>
      <c r="AD100"/>
    </row>
    <row r="101" spans="1:39" x14ac:dyDescent="0.3">
      <c r="A101" s="13">
        <v>1500518</v>
      </c>
      <c r="B101" s="13" t="s">
        <v>399</v>
      </c>
      <c r="C101" s="13" t="s">
        <v>398</v>
      </c>
      <c r="D101" s="13" t="s">
        <v>121</v>
      </c>
      <c r="E101" s="269">
        <v>421100101</v>
      </c>
      <c r="F101" s="280">
        <v>810101</v>
      </c>
      <c r="G101" s="271">
        <v>8101</v>
      </c>
      <c r="H101" s="285">
        <v>421181010</v>
      </c>
      <c r="I101" s="285">
        <v>810100</v>
      </c>
      <c r="J101" s="120" t="s">
        <v>108</v>
      </c>
      <c r="K101" s="120" t="s">
        <v>108</v>
      </c>
      <c r="L101" s="32">
        <v>113053124</v>
      </c>
      <c r="M101" s="32">
        <v>0</v>
      </c>
      <c r="N101" s="32"/>
      <c r="O101" s="32">
        <f t="shared" ref="O101:O110" si="120">+L101+M101-N101</f>
        <v>113053124</v>
      </c>
      <c r="P101" s="32">
        <v>0</v>
      </c>
      <c r="Q101" s="32">
        <v>0</v>
      </c>
      <c r="R101" s="32">
        <f t="shared" ref="R101:R110" si="121">+O101+P101-Q101</f>
        <v>113053124</v>
      </c>
      <c r="S101" s="32">
        <v>0</v>
      </c>
      <c r="T101" s="32">
        <v>0</v>
      </c>
      <c r="U101" s="32">
        <f t="shared" ref="U101:U110" si="122">+R101+S101-T101</f>
        <v>113053124</v>
      </c>
      <c r="V101" s="32">
        <v>0</v>
      </c>
      <c r="W101" s="32">
        <v>0</v>
      </c>
      <c r="X101" s="32">
        <f t="shared" ref="X101:X110" si="123">+U101+V101-W101</f>
        <v>113053124</v>
      </c>
      <c r="Y101" t="s">
        <v>124</v>
      </c>
      <c r="Z101" s="300">
        <f t="shared" ref="Z101:Z110" si="124">ROUND(L101/12,0)</f>
        <v>9421094</v>
      </c>
      <c r="AA101" s="256">
        <f t="shared" ref="AA101:AJ101" si="125">+Z101</f>
        <v>9421094</v>
      </c>
      <c r="AB101" s="256">
        <f t="shared" si="125"/>
        <v>9421094</v>
      </c>
      <c r="AC101" s="256">
        <f t="shared" si="125"/>
        <v>9421094</v>
      </c>
      <c r="AD101" s="256">
        <f t="shared" si="125"/>
        <v>9421094</v>
      </c>
      <c r="AE101" s="256">
        <f t="shared" si="125"/>
        <v>9421094</v>
      </c>
      <c r="AF101" s="256">
        <f t="shared" si="125"/>
        <v>9421094</v>
      </c>
      <c r="AG101" s="256">
        <f t="shared" si="125"/>
        <v>9421094</v>
      </c>
      <c r="AH101" s="256">
        <f t="shared" si="125"/>
        <v>9421094</v>
      </c>
      <c r="AI101" s="256">
        <f t="shared" si="125"/>
        <v>9421094</v>
      </c>
      <c r="AJ101" s="256">
        <f t="shared" si="125"/>
        <v>9421094</v>
      </c>
      <c r="AK101" s="111">
        <v>9421090</v>
      </c>
      <c r="AL101" s="256">
        <f t="shared" ref="AL101:AL110" si="126">SUBTOTAL(9,Z101:AK101)</f>
        <v>113053124</v>
      </c>
      <c r="AM101" s="1">
        <f t="shared" ref="AM101:AM110" si="127">+L101-AL101</f>
        <v>0</v>
      </c>
    </row>
    <row r="102" spans="1:39" x14ac:dyDescent="0.3">
      <c r="A102" s="13">
        <v>1500518</v>
      </c>
      <c r="B102" s="13" t="s">
        <v>399</v>
      </c>
      <c r="C102" s="13" t="s">
        <v>398</v>
      </c>
      <c r="D102" s="13" t="s">
        <v>121</v>
      </c>
      <c r="E102" s="269">
        <v>421100102</v>
      </c>
      <c r="F102" s="280">
        <v>810102</v>
      </c>
      <c r="G102" s="271">
        <v>8102</v>
      </c>
      <c r="H102" s="285">
        <v>421181020</v>
      </c>
      <c r="I102" s="285">
        <v>810200</v>
      </c>
      <c r="J102" s="120" t="s">
        <v>109</v>
      </c>
      <c r="K102" s="120" t="s">
        <v>109</v>
      </c>
      <c r="L102" s="32">
        <v>20523588</v>
      </c>
      <c r="M102" s="32">
        <v>0</v>
      </c>
      <c r="N102" s="32"/>
      <c r="O102" s="32">
        <f t="shared" si="120"/>
        <v>20523588</v>
      </c>
      <c r="P102" s="32">
        <v>0</v>
      </c>
      <c r="Q102" s="32">
        <v>0</v>
      </c>
      <c r="R102" s="32">
        <f t="shared" si="121"/>
        <v>20523588</v>
      </c>
      <c r="S102" s="32">
        <v>0</v>
      </c>
      <c r="T102" s="32">
        <v>0</v>
      </c>
      <c r="U102" s="32">
        <f t="shared" si="122"/>
        <v>20523588</v>
      </c>
      <c r="V102" s="32">
        <v>0</v>
      </c>
      <c r="W102" s="32">
        <v>0</v>
      </c>
      <c r="X102" s="32">
        <f t="shared" si="123"/>
        <v>20523588</v>
      </c>
      <c r="Y102" t="s">
        <v>124</v>
      </c>
      <c r="Z102" s="300">
        <f t="shared" si="124"/>
        <v>1710299</v>
      </c>
      <c r="AA102" s="256">
        <f t="shared" ref="AA102:AJ102" si="128">+Z102</f>
        <v>1710299</v>
      </c>
      <c r="AB102" s="256">
        <f t="shared" si="128"/>
        <v>1710299</v>
      </c>
      <c r="AC102" s="256">
        <f t="shared" si="128"/>
        <v>1710299</v>
      </c>
      <c r="AD102" s="256">
        <f t="shared" si="128"/>
        <v>1710299</v>
      </c>
      <c r="AE102" s="256">
        <f t="shared" si="128"/>
        <v>1710299</v>
      </c>
      <c r="AF102" s="256">
        <f t="shared" si="128"/>
        <v>1710299</v>
      </c>
      <c r="AG102" s="256">
        <f t="shared" si="128"/>
        <v>1710299</v>
      </c>
      <c r="AH102" s="256">
        <f t="shared" si="128"/>
        <v>1710299</v>
      </c>
      <c r="AI102" s="256">
        <f t="shared" si="128"/>
        <v>1710299</v>
      </c>
      <c r="AJ102" s="256">
        <f t="shared" si="128"/>
        <v>1710299</v>
      </c>
      <c r="AK102" s="111">
        <v>1710299</v>
      </c>
      <c r="AL102" s="256">
        <f t="shared" si="126"/>
        <v>20523588</v>
      </c>
      <c r="AM102" s="1">
        <f t="shared" si="127"/>
        <v>0</v>
      </c>
    </row>
    <row r="103" spans="1:39" x14ac:dyDescent="0.3">
      <c r="A103" s="13">
        <v>1500518</v>
      </c>
      <c r="B103" s="13" t="s">
        <v>399</v>
      </c>
      <c r="C103" s="13" t="s">
        <v>398</v>
      </c>
      <c r="D103" s="13" t="s">
        <v>121</v>
      </c>
      <c r="E103" s="269">
        <v>421100103</v>
      </c>
      <c r="F103" s="280">
        <v>810103</v>
      </c>
      <c r="G103" s="271">
        <v>8103</v>
      </c>
      <c r="H103" s="285">
        <v>421181030</v>
      </c>
      <c r="I103" s="285">
        <v>810300</v>
      </c>
      <c r="J103" s="120" t="s">
        <v>362</v>
      </c>
      <c r="K103" s="120" t="s">
        <v>362</v>
      </c>
      <c r="L103" s="32">
        <v>8737952</v>
      </c>
      <c r="M103" s="32">
        <v>0</v>
      </c>
      <c r="N103" s="32">
        <v>0</v>
      </c>
      <c r="O103" s="32">
        <f t="shared" si="120"/>
        <v>8737952</v>
      </c>
      <c r="P103" s="32">
        <v>0</v>
      </c>
      <c r="Q103" s="32">
        <v>0</v>
      </c>
      <c r="R103" s="32">
        <f t="shared" si="121"/>
        <v>8737952</v>
      </c>
      <c r="S103" s="32">
        <v>0</v>
      </c>
      <c r="T103" s="32">
        <v>0</v>
      </c>
      <c r="U103" s="32">
        <f t="shared" si="122"/>
        <v>8737952</v>
      </c>
      <c r="V103" s="32">
        <v>0</v>
      </c>
      <c r="W103" s="32">
        <v>0</v>
      </c>
      <c r="X103" s="32">
        <f t="shared" si="123"/>
        <v>8737952</v>
      </c>
      <c r="Y103" t="s">
        <v>124</v>
      </c>
      <c r="Z103" s="300">
        <f t="shared" si="124"/>
        <v>728163</v>
      </c>
      <c r="AA103" s="256">
        <f t="shared" ref="AA103:AJ103" si="129">+Z103</f>
        <v>728163</v>
      </c>
      <c r="AB103" s="256">
        <f t="shared" si="129"/>
        <v>728163</v>
      </c>
      <c r="AC103" s="256">
        <f t="shared" si="129"/>
        <v>728163</v>
      </c>
      <c r="AD103" s="256">
        <f t="shared" si="129"/>
        <v>728163</v>
      </c>
      <c r="AE103" s="256">
        <f t="shared" si="129"/>
        <v>728163</v>
      </c>
      <c r="AF103" s="256">
        <f t="shared" si="129"/>
        <v>728163</v>
      </c>
      <c r="AG103" s="256">
        <f t="shared" si="129"/>
        <v>728163</v>
      </c>
      <c r="AH103" s="256">
        <f t="shared" si="129"/>
        <v>728163</v>
      </c>
      <c r="AI103" s="256">
        <f t="shared" si="129"/>
        <v>728163</v>
      </c>
      <c r="AJ103" s="256">
        <f t="shared" si="129"/>
        <v>728163</v>
      </c>
      <c r="AK103" s="111">
        <v>728159</v>
      </c>
      <c r="AL103" s="256">
        <f t="shared" si="126"/>
        <v>8737952</v>
      </c>
      <c r="AM103" s="1">
        <f t="shared" si="127"/>
        <v>0</v>
      </c>
    </row>
    <row r="104" spans="1:39" x14ac:dyDescent="0.3">
      <c r="A104" s="13">
        <v>1500518</v>
      </c>
      <c r="B104" s="13" t="s">
        <v>399</v>
      </c>
      <c r="C104" s="13" t="s">
        <v>398</v>
      </c>
      <c r="D104" s="109" t="s">
        <v>121</v>
      </c>
      <c r="E104" s="281">
        <v>421100108</v>
      </c>
      <c r="F104" s="280">
        <v>810108</v>
      </c>
      <c r="G104" s="271">
        <v>8104</v>
      </c>
      <c r="H104" s="285">
        <v>421181040</v>
      </c>
      <c r="I104" s="285">
        <v>810400</v>
      </c>
      <c r="J104" s="120" t="s">
        <v>112</v>
      </c>
      <c r="K104" s="120" t="s">
        <v>112</v>
      </c>
      <c r="L104" s="32">
        <v>1936092</v>
      </c>
      <c r="M104" s="32">
        <v>0</v>
      </c>
      <c r="N104" s="32">
        <v>0</v>
      </c>
      <c r="O104" s="32">
        <f>+L104+M104-N104</f>
        <v>1936092</v>
      </c>
      <c r="P104" s="32">
        <v>0</v>
      </c>
      <c r="Q104" s="32">
        <v>0</v>
      </c>
      <c r="R104" s="32">
        <f>+O104+P104-Q104</f>
        <v>1936092</v>
      </c>
      <c r="S104" s="32">
        <v>0</v>
      </c>
      <c r="T104" s="32">
        <v>0</v>
      </c>
      <c r="U104" s="32">
        <f>+R104+S104-T104</f>
        <v>1936092</v>
      </c>
      <c r="V104" s="32">
        <v>0</v>
      </c>
      <c r="W104" s="32">
        <v>0</v>
      </c>
      <c r="X104" s="32">
        <f>+U104+V104-W104</f>
        <v>1936092</v>
      </c>
      <c r="Y104" t="s">
        <v>124</v>
      </c>
      <c r="Z104" s="300">
        <f t="shared" si="124"/>
        <v>161341</v>
      </c>
      <c r="AA104" s="256">
        <f t="shared" ref="AA104:AJ104" si="130">+Z104</f>
        <v>161341</v>
      </c>
      <c r="AB104" s="256">
        <f t="shared" si="130"/>
        <v>161341</v>
      </c>
      <c r="AC104" s="256">
        <f t="shared" si="130"/>
        <v>161341</v>
      </c>
      <c r="AD104" s="256">
        <f t="shared" si="130"/>
        <v>161341</v>
      </c>
      <c r="AE104" s="256">
        <f t="shared" si="130"/>
        <v>161341</v>
      </c>
      <c r="AF104" s="256">
        <f t="shared" si="130"/>
        <v>161341</v>
      </c>
      <c r="AG104" s="256">
        <f t="shared" si="130"/>
        <v>161341</v>
      </c>
      <c r="AH104" s="256">
        <f t="shared" si="130"/>
        <v>161341</v>
      </c>
      <c r="AI104" s="256">
        <f t="shared" si="130"/>
        <v>161341</v>
      </c>
      <c r="AJ104" s="256">
        <f t="shared" si="130"/>
        <v>161341</v>
      </c>
      <c r="AK104" s="111">
        <v>161341</v>
      </c>
      <c r="AL104" s="256">
        <f t="shared" si="126"/>
        <v>1936092</v>
      </c>
      <c r="AM104" s="1">
        <f t="shared" si="127"/>
        <v>0</v>
      </c>
    </row>
    <row r="105" spans="1:39" x14ac:dyDescent="0.3">
      <c r="A105" s="13">
        <v>1500518</v>
      </c>
      <c r="B105" s="13" t="s">
        <v>399</v>
      </c>
      <c r="C105" s="13" t="s">
        <v>398</v>
      </c>
      <c r="D105" s="109" t="s">
        <v>121</v>
      </c>
      <c r="E105" s="281">
        <v>421100105</v>
      </c>
      <c r="F105" s="280">
        <v>810105</v>
      </c>
      <c r="G105" s="271">
        <v>8105</v>
      </c>
      <c r="H105" s="285">
        <v>421181050</v>
      </c>
      <c r="I105" s="285">
        <v>810500</v>
      </c>
      <c r="J105" s="33" t="s">
        <v>363</v>
      </c>
      <c r="K105" s="33" t="s">
        <v>363</v>
      </c>
      <c r="L105" s="32">
        <v>5991748</v>
      </c>
      <c r="M105" s="32">
        <v>0</v>
      </c>
      <c r="N105" s="32">
        <v>0</v>
      </c>
      <c r="O105" s="32">
        <f>+L105+M105-N105</f>
        <v>5991748</v>
      </c>
      <c r="P105" s="32">
        <v>0</v>
      </c>
      <c r="Q105" s="32">
        <v>0</v>
      </c>
      <c r="R105" s="32">
        <f>+O105+P105-Q105</f>
        <v>5991748</v>
      </c>
      <c r="S105" s="32">
        <v>0</v>
      </c>
      <c r="T105" s="32">
        <v>0</v>
      </c>
      <c r="U105" s="32">
        <f>+R105+S105-T105</f>
        <v>5991748</v>
      </c>
      <c r="V105" s="32">
        <v>0</v>
      </c>
      <c r="W105" s="32">
        <v>0</v>
      </c>
      <c r="X105" s="32">
        <f>+U105+V105-W105</f>
        <v>5991748</v>
      </c>
      <c r="Y105" t="s">
        <v>124</v>
      </c>
      <c r="Z105" s="300">
        <f t="shared" si="124"/>
        <v>499312</v>
      </c>
      <c r="AA105" s="256">
        <f t="shared" ref="AA105:AJ105" si="131">+Z105</f>
        <v>499312</v>
      </c>
      <c r="AB105" s="256">
        <f t="shared" si="131"/>
        <v>499312</v>
      </c>
      <c r="AC105" s="256">
        <f t="shared" si="131"/>
        <v>499312</v>
      </c>
      <c r="AD105" s="256">
        <f t="shared" si="131"/>
        <v>499312</v>
      </c>
      <c r="AE105" s="256">
        <f t="shared" si="131"/>
        <v>499312</v>
      </c>
      <c r="AF105" s="256">
        <f t="shared" si="131"/>
        <v>499312</v>
      </c>
      <c r="AG105" s="256">
        <f t="shared" si="131"/>
        <v>499312</v>
      </c>
      <c r="AH105" s="256">
        <f t="shared" si="131"/>
        <v>499312</v>
      </c>
      <c r="AI105" s="256">
        <f t="shared" si="131"/>
        <v>499312</v>
      </c>
      <c r="AJ105" s="256">
        <f t="shared" si="131"/>
        <v>499312</v>
      </c>
      <c r="AK105" s="111">
        <v>499316</v>
      </c>
      <c r="AL105" s="256">
        <f t="shared" si="126"/>
        <v>5991748</v>
      </c>
      <c r="AM105" s="1">
        <f t="shared" si="127"/>
        <v>0</v>
      </c>
    </row>
    <row r="106" spans="1:39" x14ac:dyDescent="0.3">
      <c r="A106" s="13">
        <v>1500518</v>
      </c>
      <c r="B106" s="13" t="s">
        <v>399</v>
      </c>
      <c r="C106" s="13" t="s">
        <v>398</v>
      </c>
      <c r="D106" s="109" t="s">
        <v>121</v>
      </c>
      <c r="E106" s="281">
        <v>421100110</v>
      </c>
      <c r="F106" s="280">
        <v>810110</v>
      </c>
      <c r="G106" s="275">
        <v>8106</v>
      </c>
      <c r="H106" s="285">
        <v>421181060</v>
      </c>
      <c r="I106" s="285">
        <v>810600</v>
      </c>
      <c r="J106" s="25" t="s">
        <v>364</v>
      </c>
      <c r="K106" s="25" t="s">
        <v>364</v>
      </c>
      <c r="L106" s="119">
        <v>16152259</v>
      </c>
      <c r="M106" s="32">
        <v>0</v>
      </c>
      <c r="N106" s="32">
        <v>0</v>
      </c>
      <c r="O106" s="32">
        <f>+L106+M106-N106</f>
        <v>16152259</v>
      </c>
      <c r="P106" s="32">
        <v>0</v>
      </c>
      <c r="Q106" s="32">
        <v>0</v>
      </c>
      <c r="R106" s="32">
        <f>+O106+P106-Q106</f>
        <v>16152259</v>
      </c>
      <c r="S106" s="32">
        <v>0</v>
      </c>
      <c r="T106" s="32">
        <v>0</v>
      </c>
      <c r="U106" s="32">
        <f>+R106+S106-T106</f>
        <v>16152259</v>
      </c>
      <c r="V106" s="32">
        <v>0</v>
      </c>
      <c r="W106" s="32">
        <v>0</v>
      </c>
      <c r="X106" s="32">
        <f>+U106+V106-W106</f>
        <v>16152259</v>
      </c>
      <c r="Y106" t="s">
        <v>124</v>
      </c>
      <c r="Z106" s="300">
        <f t="shared" si="124"/>
        <v>1346022</v>
      </c>
      <c r="AA106" s="256">
        <f t="shared" ref="AA106:AJ106" si="132">+Z106</f>
        <v>1346022</v>
      </c>
      <c r="AB106" s="256">
        <f t="shared" si="132"/>
        <v>1346022</v>
      </c>
      <c r="AC106" s="256">
        <f t="shared" si="132"/>
        <v>1346022</v>
      </c>
      <c r="AD106" s="256">
        <f t="shared" si="132"/>
        <v>1346022</v>
      </c>
      <c r="AE106" s="256">
        <f t="shared" si="132"/>
        <v>1346022</v>
      </c>
      <c r="AF106" s="256">
        <f t="shared" si="132"/>
        <v>1346022</v>
      </c>
      <c r="AG106" s="256">
        <f t="shared" si="132"/>
        <v>1346022</v>
      </c>
      <c r="AH106" s="256">
        <f t="shared" si="132"/>
        <v>1346022</v>
      </c>
      <c r="AI106" s="256">
        <f t="shared" si="132"/>
        <v>1346022</v>
      </c>
      <c r="AJ106" s="256">
        <f t="shared" si="132"/>
        <v>1346022</v>
      </c>
      <c r="AK106" s="111">
        <v>1346017</v>
      </c>
      <c r="AL106" s="256">
        <f t="shared" si="126"/>
        <v>16152259</v>
      </c>
      <c r="AM106" s="1">
        <f t="shared" si="127"/>
        <v>0</v>
      </c>
    </row>
    <row r="107" spans="1:39" x14ac:dyDescent="0.3">
      <c r="A107" s="13">
        <v>1500518</v>
      </c>
      <c r="B107" s="13" t="s">
        <v>399</v>
      </c>
      <c r="C107" s="13" t="s">
        <v>398</v>
      </c>
      <c r="D107" s="13" t="s">
        <v>121</v>
      </c>
      <c r="E107" s="269">
        <v>421100104</v>
      </c>
      <c r="F107" s="280">
        <v>810104</v>
      </c>
      <c r="G107" s="271">
        <v>8107</v>
      </c>
      <c r="H107" s="285">
        <v>421181070</v>
      </c>
      <c r="I107" s="285">
        <v>810700</v>
      </c>
      <c r="J107" s="120" t="s">
        <v>110</v>
      </c>
      <c r="K107" s="120" t="s">
        <v>110</v>
      </c>
      <c r="L107" s="32">
        <v>13121</v>
      </c>
      <c r="M107" s="32">
        <v>0</v>
      </c>
      <c r="N107" s="32">
        <v>0</v>
      </c>
      <c r="O107" s="32">
        <f t="shared" si="120"/>
        <v>13121</v>
      </c>
      <c r="P107" s="32">
        <v>0</v>
      </c>
      <c r="Q107" s="32">
        <v>0</v>
      </c>
      <c r="R107" s="32">
        <f t="shared" si="121"/>
        <v>13121</v>
      </c>
      <c r="S107" s="32">
        <v>0</v>
      </c>
      <c r="T107" s="32">
        <v>0</v>
      </c>
      <c r="U107" s="32">
        <f t="shared" si="122"/>
        <v>13121</v>
      </c>
      <c r="V107" s="32">
        <v>0</v>
      </c>
      <c r="W107" s="32">
        <v>0</v>
      </c>
      <c r="X107" s="32">
        <f t="shared" si="123"/>
        <v>13121</v>
      </c>
      <c r="Y107" t="s">
        <v>124</v>
      </c>
      <c r="Z107" s="300">
        <f t="shared" si="124"/>
        <v>1093</v>
      </c>
      <c r="AA107" s="256">
        <f t="shared" ref="AA107:AJ107" si="133">+Z107</f>
        <v>1093</v>
      </c>
      <c r="AB107" s="256">
        <f t="shared" si="133"/>
        <v>1093</v>
      </c>
      <c r="AC107" s="256">
        <f t="shared" si="133"/>
        <v>1093</v>
      </c>
      <c r="AD107" s="256">
        <f t="shared" si="133"/>
        <v>1093</v>
      </c>
      <c r="AE107" s="256">
        <f t="shared" si="133"/>
        <v>1093</v>
      </c>
      <c r="AF107" s="256">
        <f t="shared" si="133"/>
        <v>1093</v>
      </c>
      <c r="AG107" s="256">
        <f t="shared" si="133"/>
        <v>1093</v>
      </c>
      <c r="AH107" s="256">
        <f t="shared" si="133"/>
        <v>1093</v>
      </c>
      <c r="AI107" s="256">
        <f t="shared" si="133"/>
        <v>1093</v>
      </c>
      <c r="AJ107" s="256">
        <f t="shared" si="133"/>
        <v>1093</v>
      </c>
      <c r="AK107" s="111">
        <v>1098</v>
      </c>
      <c r="AL107" s="256">
        <f t="shared" si="126"/>
        <v>13121</v>
      </c>
      <c r="AM107" s="1">
        <f t="shared" si="127"/>
        <v>0</v>
      </c>
    </row>
    <row r="108" spans="1:39" x14ac:dyDescent="0.3">
      <c r="A108" s="13">
        <v>1500518</v>
      </c>
      <c r="B108" s="13" t="s">
        <v>399</v>
      </c>
      <c r="C108" s="13" t="s">
        <v>398</v>
      </c>
      <c r="D108" s="109" t="s">
        <v>121</v>
      </c>
      <c r="E108" s="281">
        <v>421100109</v>
      </c>
      <c r="F108" s="280">
        <v>810109</v>
      </c>
      <c r="G108" s="271">
        <v>8108</v>
      </c>
      <c r="H108" s="285">
        <v>421181080</v>
      </c>
      <c r="I108" s="285">
        <v>810800</v>
      </c>
      <c r="J108" s="120" t="s">
        <v>113</v>
      </c>
      <c r="K108" s="120" t="s">
        <v>113</v>
      </c>
      <c r="L108" s="32">
        <v>408902</v>
      </c>
      <c r="M108" s="32">
        <v>0</v>
      </c>
      <c r="N108" s="32">
        <v>0</v>
      </c>
      <c r="O108" s="32">
        <f>+L108+M108-N108</f>
        <v>408902</v>
      </c>
      <c r="P108" s="32">
        <v>0</v>
      </c>
      <c r="Q108" s="32">
        <v>0</v>
      </c>
      <c r="R108" s="32">
        <f>+O108+P108-Q108</f>
        <v>408902</v>
      </c>
      <c r="S108" s="32">
        <v>0</v>
      </c>
      <c r="T108" s="32">
        <v>0</v>
      </c>
      <c r="U108" s="32">
        <f>+R108+S108-T108</f>
        <v>408902</v>
      </c>
      <c r="V108" s="32">
        <v>0</v>
      </c>
      <c r="W108" s="32">
        <v>0</v>
      </c>
      <c r="X108" s="32">
        <f>+U108+V108-W108</f>
        <v>408902</v>
      </c>
      <c r="Y108" t="s">
        <v>124</v>
      </c>
      <c r="Z108" s="300">
        <f t="shared" si="124"/>
        <v>34075</v>
      </c>
      <c r="AA108" s="256">
        <f t="shared" ref="AA108:AJ108" si="134">+Z108</f>
        <v>34075</v>
      </c>
      <c r="AB108" s="256">
        <f t="shared" si="134"/>
        <v>34075</v>
      </c>
      <c r="AC108" s="256">
        <f t="shared" si="134"/>
        <v>34075</v>
      </c>
      <c r="AD108" s="256">
        <f t="shared" si="134"/>
        <v>34075</v>
      </c>
      <c r="AE108" s="256">
        <f t="shared" si="134"/>
        <v>34075</v>
      </c>
      <c r="AF108" s="256">
        <f t="shared" si="134"/>
        <v>34075</v>
      </c>
      <c r="AG108" s="256">
        <f t="shared" si="134"/>
        <v>34075</v>
      </c>
      <c r="AH108" s="256">
        <f t="shared" si="134"/>
        <v>34075</v>
      </c>
      <c r="AI108" s="256">
        <f t="shared" si="134"/>
        <v>34075</v>
      </c>
      <c r="AJ108" s="256">
        <f t="shared" si="134"/>
        <v>34075</v>
      </c>
      <c r="AK108" s="111">
        <v>34077</v>
      </c>
      <c r="AL108" s="256">
        <f t="shared" si="126"/>
        <v>408902</v>
      </c>
      <c r="AM108" s="1">
        <f t="shared" si="127"/>
        <v>0</v>
      </c>
    </row>
    <row r="109" spans="1:39" x14ac:dyDescent="0.3">
      <c r="A109" s="13">
        <v>1500518</v>
      </c>
      <c r="B109" s="13" t="s">
        <v>399</v>
      </c>
      <c r="C109" s="13" t="s">
        <v>398</v>
      </c>
      <c r="D109" s="109" t="s">
        <v>121</v>
      </c>
      <c r="E109" s="281">
        <v>421100107</v>
      </c>
      <c r="F109" s="280">
        <v>810107</v>
      </c>
      <c r="G109" s="271">
        <v>8109</v>
      </c>
      <c r="H109" s="285">
        <v>421181090</v>
      </c>
      <c r="I109" s="285">
        <v>810900</v>
      </c>
      <c r="J109" s="120" t="s">
        <v>111</v>
      </c>
      <c r="K109" s="120" t="s">
        <v>111</v>
      </c>
      <c r="L109" s="32">
        <v>1920051</v>
      </c>
      <c r="M109" s="32">
        <v>0</v>
      </c>
      <c r="N109" s="32">
        <v>0</v>
      </c>
      <c r="O109" s="32">
        <f>+L109+M109-N109</f>
        <v>1920051</v>
      </c>
      <c r="P109" s="32">
        <v>0</v>
      </c>
      <c r="Q109" s="32">
        <v>0</v>
      </c>
      <c r="R109" s="32">
        <f>+O109+P109-Q109</f>
        <v>1920051</v>
      </c>
      <c r="S109" s="32">
        <v>0</v>
      </c>
      <c r="T109" s="32">
        <v>0</v>
      </c>
      <c r="U109" s="32">
        <f>+R109+S109-T109</f>
        <v>1920051</v>
      </c>
      <c r="V109" s="32">
        <v>0</v>
      </c>
      <c r="W109" s="32">
        <v>0</v>
      </c>
      <c r="X109" s="32">
        <f>+U109+V109-W109</f>
        <v>1920051</v>
      </c>
      <c r="Y109" t="s">
        <v>124</v>
      </c>
      <c r="Z109" s="300">
        <f t="shared" si="124"/>
        <v>160004</v>
      </c>
      <c r="AA109" s="256">
        <f t="shared" ref="AA109:AJ109" si="135">+Z109</f>
        <v>160004</v>
      </c>
      <c r="AB109" s="256">
        <f t="shared" si="135"/>
        <v>160004</v>
      </c>
      <c r="AC109" s="256">
        <f t="shared" si="135"/>
        <v>160004</v>
      </c>
      <c r="AD109" s="256">
        <f t="shared" si="135"/>
        <v>160004</v>
      </c>
      <c r="AE109" s="256">
        <f t="shared" si="135"/>
        <v>160004</v>
      </c>
      <c r="AF109" s="256">
        <f t="shared" si="135"/>
        <v>160004</v>
      </c>
      <c r="AG109" s="256">
        <f t="shared" si="135"/>
        <v>160004</v>
      </c>
      <c r="AH109" s="256">
        <f t="shared" si="135"/>
        <v>160004</v>
      </c>
      <c r="AI109" s="256">
        <f t="shared" si="135"/>
        <v>160004</v>
      </c>
      <c r="AJ109" s="256">
        <f t="shared" si="135"/>
        <v>160004</v>
      </c>
      <c r="AK109" s="111">
        <v>160007</v>
      </c>
      <c r="AL109" s="256">
        <f t="shared" si="126"/>
        <v>1920051</v>
      </c>
      <c r="AM109" s="1">
        <f t="shared" si="127"/>
        <v>0</v>
      </c>
    </row>
    <row r="110" spans="1:39" ht="27" x14ac:dyDescent="0.3">
      <c r="A110" s="109">
        <v>1500518</v>
      </c>
      <c r="B110" s="13" t="s">
        <v>399</v>
      </c>
      <c r="C110" s="13" t="s">
        <v>398</v>
      </c>
      <c r="D110" s="109" t="s">
        <v>121</v>
      </c>
      <c r="E110" s="281">
        <v>421100106</v>
      </c>
      <c r="F110" s="280">
        <v>810106</v>
      </c>
      <c r="G110" s="275">
        <v>8110</v>
      </c>
      <c r="H110" s="286">
        <v>421181100</v>
      </c>
      <c r="I110" s="286">
        <v>811000</v>
      </c>
      <c r="J110" s="25" t="s">
        <v>245</v>
      </c>
      <c r="K110" s="25" t="s">
        <v>245</v>
      </c>
      <c r="L110" s="32">
        <v>839449</v>
      </c>
      <c r="M110" s="32">
        <v>0</v>
      </c>
      <c r="N110" s="32">
        <v>0</v>
      </c>
      <c r="O110" s="32">
        <f t="shared" si="120"/>
        <v>839449</v>
      </c>
      <c r="P110" s="32">
        <v>0</v>
      </c>
      <c r="Q110" s="32">
        <v>0</v>
      </c>
      <c r="R110" s="32">
        <f t="shared" si="121"/>
        <v>839449</v>
      </c>
      <c r="S110" s="32">
        <v>0</v>
      </c>
      <c r="T110" s="32">
        <v>0</v>
      </c>
      <c r="U110" s="32">
        <f t="shared" si="122"/>
        <v>839449</v>
      </c>
      <c r="V110" s="32">
        <v>0</v>
      </c>
      <c r="W110" s="32">
        <v>0</v>
      </c>
      <c r="X110" s="32">
        <f t="shared" si="123"/>
        <v>839449</v>
      </c>
      <c r="Y110" t="s">
        <v>124</v>
      </c>
      <c r="Z110" s="300">
        <f t="shared" si="124"/>
        <v>69954</v>
      </c>
      <c r="AA110" s="256">
        <f t="shared" ref="AA110:AJ110" si="136">+Z110</f>
        <v>69954</v>
      </c>
      <c r="AB110" s="256">
        <f t="shared" si="136"/>
        <v>69954</v>
      </c>
      <c r="AC110" s="256">
        <f t="shared" si="136"/>
        <v>69954</v>
      </c>
      <c r="AD110" s="256">
        <f t="shared" si="136"/>
        <v>69954</v>
      </c>
      <c r="AE110" s="256">
        <f t="shared" si="136"/>
        <v>69954</v>
      </c>
      <c r="AF110" s="256">
        <f t="shared" si="136"/>
        <v>69954</v>
      </c>
      <c r="AG110" s="256">
        <f t="shared" si="136"/>
        <v>69954</v>
      </c>
      <c r="AH110" s="256">
        <f t="shared" si="136"/>
        <v>69954</v>
      </c>
      <c r="AI110" s="256">
        <f t="shared" si="136"/>
        <v>69954</v>
      </c>
      <c r="AJ110" s="256">
        <f t="shared" si="136"/>
        <v>69954</v>
      </c>
      <c r="AK110" s="111">
        <v>69955</v>
      </c>
      <c r="AL110" s="256">
        <f t="shared" si="126"/>
        <v>839449</v>
      </c>
      <c r="AM110" s="1">
        <f t="shared" si="127"/>
        <v>0</v>
      </c>
    </row>
    <row r="111" spans="1:39" hidden="1" x14ac:dyDescent="0.3">
      <c r="A111" s="13"/>
      <c r="B111" s="13"/>
      <c r="C111" s="13"/>
      <c r="D111" s="109"/>
      <c r="E111" s="151"/>
      <c r="F111" s="244">
        <v>82</v>
      </c>
      <c r="G111" s="276"/>
      <c r="H111" s="245"/>
      <c r="I111" s="245"/>
      <c r="J111" s="245" t="s">
        <v>350</v>
      </c>
      <c r="K111" s="245" t="s">
        <v>350</v>
      </c>
      <c r="L111" s="9">
        <f>+L112+L114</f>
        <v>178058676</v>
      </c>
      <c r="M111" s="32"/>
      <c r="N111" s="32"/>
      <c r="O111" s="32"/>
      <c r="P111" s="32"/>
      <c r="Q111" s="32"/>
      <c r="R111" s="32"/>
      <c r="S111" s="32"/>
      <c r="T111" s="32"/>
      <c r="U111" s="32"/>
      <c r="V111" s="32"/>
      <c r="W111" s="32"/>
      <c r="X111" s="32"/>
      <c r="Y111" t="s">
        <v>124</v>
      </c>
      <c r="AC111" s="116"/>
      <c r="AE111" s="140"/>
    </row>
    <row r="112" spans="1:39" hidden="1" x14ac:dyDescent="0.3">
      <c r="A112" s="13"/>
      <c r="B112" s="13"/>
      <c r="C112" s="13"/>
      <c r="D112" s="13"/>
      <c r="E112" s="247"/>
      <c r="F112" s="248"/>
      <c r="G112" s="277"/>
      <c r="H112" s="248"/>
      <c r="I112" s="248"/>
      <c r="J112" s="266" t="s">
        <v>345</v>
      </c>
      <c r="K112" s="266" t="s">
        <v>345</v>
      </c>
      <c r="L112" s="267">
        <f t="shared" ref="L112:X112" si="137">SUBTOTAL(9,L113:L113)</f>
        <v>76142217</v>
      </c>
      <c r="M112" s="249">
        <f t="shared" si="137"/>
        <v>0</v>
      </c>
      <c r="N112" s="249">
        <f t="shared" si="137"/>
        <v>0</v>
      </c>
      <c r="O112" s="249">
        <f t="shared" si="137"/>
        <v>76142217</v>
      </c>
      <c r="P112" s="249">
        <f t="shared" si="137"/>
        <v>0</v>
      </c>
      <c r="Q112" s="249">
        <f t="shared" si="137"/>
        <v>0</v>
      </c>
      <c r="R112" s="249">
        <f t="shared" si="137"/>
        <v>76142217</v>
      </c>
      <c r="S112" s="249">
        <f t="shared" si="137"/>
        <v>0</v>
      </c>
      <c r="T112" s="249">
        <f t="shared" si="137"/>
        <v>0</v>
      </c>
      <c r="U112" s="249">
        <f t="shared" si="137"/>
        <v>76142217</v>
      </c>
      <c r="V112" s="249">
        <f t="shared" si="137"/>
        <v>0</v>
      </c>
      <c r="W112" s="253">
        <f t="shared" si="137"/>
        <v>0</v>
      </c>
      <c r="X112" s="249">
        <f t="shared" si="137"/>
        <v>76142217</v>
      </c>
      <c r="Y112" t="s">
        <v>124</v>
      </c>
      <c r="AA112" s="1"/>
      <c r="AC112" s="116"/>
      <c r="AE112" s="140"/>
    </row>
    <row r="113" spans="1:39" x14ac:dyDescent="0.3">
      <c r="A113" s="13">
        <v>2510118</v>
      </c>
      <c r="B113" s="13" t="s">
        <v>399</v>
      </c>
      <c r="C113" s="13" t="s">
        <v>398</v>
      </c>
      <c r="D113" s="13" t="s">
        <v>121</v>
      </c>
      <c r="E113" s="281">
        <v>421200101</v>
      </c>
      <c r="F113" s="280">
        <v>820101</v>
      </c>
      <c r="G113" s="283">
        <v>8201</v>
      </c>
      <c r="H113" s="287">
        <v>421282010</v>
      </c>
      <c r="I113" s="285">
        <v>820100</v>
      </c>
      <c r="J113" s="250" t="s">
        <v>249</v>
      </c>
      <c r="K113" s="250" t="s">
        <v>249</v>
      </c>
      <c r="L113" s="251">
        <v>76142217</v>
      </c>
      <c r="M113" s="251">
        <v>0</v>
      </c>
      <c r="N113" s="254"/>
      <c r="O113" s="255">
        <f>+L113+M113-N113</f>
        <v>76142217</v>
      </c>
      <c r="P113" s="251">
        <v>0</v>
      </c>
      <c r="Q113" s="254"/>
      <c r="R113" s="255">
        <f>+O113+P113-Q113</f>
        <v>76142217</v>
      </c>
      <c r="S113" s="251">
        <v>0</v>
      </c>
      <c r="T113" s="254"/>
      <c r="U113" s="255">
        <f>+R113+S113-T113</f>
        <v>76142217</v>
      </c>
      <c r="V113" s="251">
        <v>0</v>
      </c>
      <c r="W113" s="254"/>
      <c r="X113" s="255">
        <f>+U113+V113-W113</f>
        <v>76142217</v>
      </c>
      <c r="Y113" t="s">
        <v>124</v>
      </c>
      <c r="AA113" s="300">
        <f>ROUND(L113/11,0)</f>
        <v>6922020</v>
      </c>
      <c r="AB113" s="256">
        <f>+AA113</f>
        <v>6922020</v>
      </c>
      <c r="AC113" s="256">
        <f>+AB113</f>
        <v>6922020</v>
      </c>
      <c r="AD113" s="256">
        <f t="shared" ref="AD113:AJ113" si="138">+AC113</f>
        <v>6922020</v>
      </c>
      <c r="AE113" s="256">
        <f t="shared" si="138"/>
        <v>6922020</v>
      </c>
      <c r="AF113" s="256">
        <f t="shared" si="138"/>
        <v>6922020</v>
      </c>
      <c r="AG113" s="256">
        <f t="shared" si="138"/>
        <v>6922020</v>
      </c>
      <c r="AH113" s="256">
        <f t="shared" si="138"/>
        <v>6922020</v>
      </c>
      <c r="AI113" s="256">
        <f t="shared" si="138"/>
        <v>6922020</v>
      </c>
      <c r="AJ113" s="256">
        <f t="shared" si="138"/>
        <v>6922020</v>
      </c>
      <c r="AK113" s="111">
        <v>6922017</v>
      </c>
      <c r="AL113" s="256">
        <f>SUBTOTAL(9,Z113:AK113)</f>
        <v>76142217</v>
      </c>
      <c r="AM113" s="1">
        <f>+L113-AL113</f>
        <v>0</v>
      </c>
    </row>
    <row r="114" spans="1:39" hidden="1" x14ac:dyDescent="0.3">
      <c r="A114" s="13"/>
      <c r="B114" s="13"/>
      <c r="C114" s="13"/>
      <c r="D114" s="13"/>
      <c r="E114" s="281"/>
      <c r="F114" s="280"/>
      <c r="G114" s="278"/>
      <c r="H114" s="252"/>
      <c r="I114" s="252"/>
      <c r="J114" s="266" t="s">
        <v>346</v>
      </c>
      <c r="K114" s="266" t="s">
        <v>346</v>
      </c>
      <c r="L114" s="267">
        <f t="shared" ref="L114:X114" si="139">SUBTOTAL(9,L115:L115)</f>
        <v>101916459</v>
      </c>
      <c r="M114" s="249">
        <f t="shared" si="139"/>
        <v>0</v>
      </c>
      <c r="N114" s="249">
        <f t="shared" si="139"/>
        <v>0</v>
      </c>
      <c r="O114" s="249">
        <f t="shared" si="139"/>
        <v>101916459</v>
      </c>
      <c r="P114" s="249">
        <f t="shared" si="139"/>
        <v>0</v>
      </c>
      <c r="Q114" s="249">
        <f t="shared" si="139"/>
        <v>0</v>
      </c>
      <c r="R114" s="249">
        <f t="shared" si="139"/>
        <v>101916459</v>
      </c>
      <c r="S114" s="249">
        <f t="shared" si="139"/>
        <v>0</v>
      </c>
      <c r="T114" s="249">
        <f t="shared" si="139"/>
        <v>0</v>
      </c>
      <c r="U114" s="249">
        <f t="shared" si="139"/>
        <v>101916459</v>
      </c>
      <c r="V114" s="249">
        <f t="shared" si="139"/>
        <v>0</v>
      </c>
      <c r="W114" s="253">
        <f t="shared" si="139"/>
        <v>0</v>
      </c>
      <c r="X114" s="249">
        <f t="shared" si="139"/>
        <v>101916459</v>
      </c>
      <c r="Y114" t="s">
        <v>124</v>
      </c>
      <c r="AA114" s="116"/>
      <c r="AC114" s="116"/>
      <c r="AE114" s="140"/>
    </row>
    <row r="115" spans="1:39" x14ac:dyDescent="0.3">
      <c r="A115" s="13">
        <v>2510218</v>
      </c>
      <c r="B115" s="13" t="s">
        <v>399</v>
      </c>
      <c r="C115" s="13" t="s">
        <v>398</v>
      </c>
      <c r="D115" s="13" t="s">
        <v>121</v>
      </c>
      <c r="E115" s="281">
        <v>421200201</v>
      </c>
      <c r="F115" s="280">
        <v>820201</v>
      </c>
      <c r="G115" s="283">
        <v>8202</v>
      </c>
      <c r="H115" s="287">
        <v>421282020</v>
      </c>
      <c r="I115" s="285">
        <v>820200</v>
      </c>
      <c r="J115" s="250" t="s">
        <v>250</v>
      </c>
      <c r="K115" s="250" t="s">
        <v>250</v>
      </c>
      <c r="L115" s="251">
        <v>101916459</v>
      </c>
      <c r="M115" s="2">
        <v>0</v>
      </c>
      <c r="N115" s="2">
        <v>0</v>
      </c>
      <c r="O115" s="255">
        <f>+L115+M115-N115</f>
        <v>101916459</v>
      </c>
      <c r="P115" s="2">
        <v>0</v>
      </c>
      <c r="Q115" s="254"/>
      <c r="R115" s="255">
        <f>+O115+P115-Q115</f>
        <v>101916459</v>
      </c>
      <c r="S115" s="2">
        <v>0</v>
      </c>
      <c r="T115" s="254"/>
      <c r="U115" s="255">
        <f>+R115+S115-T115</f>
        <v>101916459</v>
      </c>
      <c r="V115" s="2">
        <v>0</v>
      </c>
      <c r="W115" s="254"/>
      <c r="X115" s="255">
        <f>+U115+V115-W115</f>
        <v>101916459</v>
      </c>
      <c r="Y115" t="s">
        <v>124</v>
      </c>
      <c r="AA115" s="300">
        <f>ROUND(L115/11,0)</f>
        <v>9265133</v>
      </c>
      <c r="AB115" s="256">
        <f>+AA115</f>
        <v>9265133</v>
      </c>
      <c r="AC115" s="256">
        <f>+AB115</f>
        <v>9265133</v>
      </c>
      <c r="AD115" s="256">
        <f t="shared" ref="AD115:AJ115" si="140">+AC115</f>
        <v>9265133</v>
      </c>
      <c r="AE115" s="256">
        <f t="shared" si="140"/>
        <v>9265133</v>
      </c>
      <c r="AF115" s="256">
        <f t="shared" si="140"/>
        <v>9265133</v>
      </c>
      <c r="AG115" s="256">
        <f t="shared" si="140"/>
        <v>9265133</v>
      </c>
      <c r="AH115" s="256">
        <f t="shared" si="140"/>
        <v>9265133</v>
      </c>
      <c r="AI115" s="256">
        <f t="shared" si="140"/>
        <v>9265133</v>
      </c>
      <c r="AJ115" s="256">
        <f t="shared" si="140"/>
        <v>9265133</v>
      </c>
      <c r="AK115" s="111">
        <v>9265129</v>
      </c>
      <c r="AL115" s="256">
        <f>SUBTOTAL(9,Z115:AK115)</f>
        <v>101916459</v>
      </c>
      <c r="AM115" s="1">
        <f>+L115-AL115</f>
        <v>0</v>
      </c>
    </row>
    <row r="116" spans="1:39" hidden="1" x14ac:dyDescent="0.3">
      <c r="A116" s="243"/>
      <c r="B116" s="243"/>
      <c r="C116" s="243"/>
      <c r="D116" s="243"/>
      <c r="E116" s="281"/>
      <c r="F116" s="244">
        <v>83</v>
      </c>
      <c r="G116" s="276"/>
      <c r="H116" s="245"/>
      <c r="I116" s="245"/>
      <c r="J116" s="245" t="s">
        <v>246</v>
      </c>
      <c r="K116" s="245" t="s">
        <v>246</v>
      </c>
      <c r="L116" s="246">
        <f>+L117+L118</f>
        <v>936572</v>
      </c>
      <c r="M116" s="246">
        <f t="shared" ref="M116:X116" si="141">+M117+M118</f>
        <v>0</v>
      </c>
      <c r="N116" s="9">
        <f t="shared" si="141"/>
        <v>0</v>
      </c>
      <c r="O116" s="9">
        <f t="shared" si="141"/>
        <v>936572</v>
      </c>
      <c r="P116" s="9">
        <f t="shared" si="141"/>
        <v>0</v>
      </c>
      <c r="Q116" s="9">
        <f t="shared" si="141"/>
        <v>0</v>
      </c>
      <c r="R116" s="9">
        <f t="shared" si="141"/>
        <v>936572</v>
      </c>
      <c r="S116" s="9">
        <f t="shared" si="141"/>
        <v>0</v>
      </c>
      <c r="T116" s="9">
        <f t="shared" si="141"/>
        <v>0</v>
      </c>
      <c r="U116" s="9">
        <f t="shared" si="141"/>
        <v>936572</v>
      </c>
      <c r="V116" s="9">
        <f t="shared" si="141"/>
        <v>0</v>
      </c>
      <c r="W116" s="9">
        <f t="shared" si="141"/>
        <v>0</v>
      </c>
      <c r="X116" s="9">
        <f t="shared" si="141"/>
        <v>936572</v>
      </c>
      <c r="Y116" t="s">
        <v>124</v>
      </c>
      <c r="AC116" s="116"/>
      <c r="AE116"/>
    </row>
    <row r="117" spans="1:39" x14ac:dyDescent="0.3">
      <c r="A117" s="13">
        <v>2610718</v>
      </c>
      <c r="B117" s="13" t="s">
        <v>399</v>
      </c>
      <c r="C117" s="13" t="s">
        <v>398</v>
      </c>
      <c r="D117" s="13" t="s">
        <v>121</v>
      </c>
      <c r="E117" s="281">
        <v>421300101</v>
      </c>
      <c r="F117" s="280">
        <v>830101</v>
      </c>
      <c r="G117" s="284">
        <v>8301</v>
      </c>
      <c r="H117" s="288">
        <v>421383010</v>
      </c>
      <c r="I117" s="285">
        <v>830100</v>
      </c>
      <c r="J117" s="14" t="s">
        <v>114</v>
      </c>
      <c r="K117" s="14" t="s">
        <v>114</v>
      </c>
      <c r="L117" s="32">
        <v>366572</v>
      </c>
      <c r="M117" s="32">
        <v>0</v>
      </c>
      <c r="N117" s="32">
        <v>0</v>
      </c>
      <c r="O117" s="32">
        <f>+L117+M117-N117</f>
        <v>366572</v>
      </c>
      <c r="P117" s="32">
        <v>0</v>
      </c>
      <c r="Q117" s="32">
        <v>0</v>
      </c>
      <c r="R117" s="32">
        <f>+O117+P117-Q117</f>
        <v>366572</v>
      </c>
      <c r="S117" s="32">
        <v>0</v>
      </c>
      <c r="T117" s="32">
        <v>0</v>
      </c>
      <c r="U117" s="32">
        <f>+R117+S117-T117</f>
        <v>366572</v>
      </c>
      <c r="V117" s="32">
        <v>0</v>
      </c>
      <c r="W117" s="32">
        <v>0</v>
      </c>
      <c r="X117" s="32">
        <f>+U117+V117-W117</f>
        <v>366572</v>
      </c>
      <c r="Y117" t="s">
        <v>124</v>
      </c>
      <c r="Z117" s="300">
        <f t="shared" ref="Z117:Z118" si="142">ROUND(L117/12,0)</f>
        <v>30548</v>
      </c>
      <c r="AA117" s="256">
        <f t="shared" ref="AA117:AJ117" si="143">+Z117</f>
        <v>30548</v>
      </c>
      <c r="AB117" s="256">
        <f t="shared" si="143"/>
        <v>30548</v>
      </c>
      <c r="AC117" s="256">
        <f t="shared" si="143"/>
        <v>30548</v>
      </c>
      <c r="AD117" s="256">
        <f t="shared" si="143"/>
        <v>30548</v>
      </c>
      <c r="AE117" s="256">
        <f t="shared" si="143"/>
        <v>30548</v>
      </c>
      <c r="AF117" s="256">
        <f t="shared" si="143"/>
        <v>30548</v>
      </c>
      <c r="AG117" s="256">
        <f t="shared" si="143"/>
        <v>30548</v>
      </c>
      <c r="AH117" s="256">
        <f t="shared" si="143"/>
        <v>30548</v>
      </c>
      <c r="AI117" s="256">
        <f t="shared" si="143"/>
        <v>30548</v>
      </c>
      <c r="AJ117" s="256">
        <f t="shared" si="143"/>
        <v>30548</v>
      </c>
      <c r="AK117" s="111">
        <v>30544</v>
      </c>
      <c r="AL117" s="256">
        <f t="shared" ref="AL117:AL118" si="144">SUBTOTAL(9,Z117:AK117)</f>
        <v>366572</v>
      </c>
      <c r="AM117" s="1">
        <f t="shared" ref="AM117:AM118" si="145">+L117-AL117</f>
        <v>0</v>
      </c>
    </row>
    <row r="118" spans="1:39" ht="22.5" customHeight="1" x14ac:dyDescent="0.3">
      <c r="A118" s="109">
        <v>1700918</v>
      </c>
      <c r="B118" s="13" t="s">
        <v>399</v>
      </c>
      <c r="C118" s="13" t="s">
        <v>398</v>
      </c>
      <c r="D118" s="13" t="s">
        <v>121</v>
      </c>
      <c r="E118" s="282">
        <v>421300104</v>
      </c>
      <c r="F118" s="280">
        <v>830104</v>
      </c>
      <c r="G118" s="284">
        <v>8302</v>
      </c>
      <c r="H118" s="288">
        <v>421383020</v>
      </c>
      <c r="I118" s="285">
        <v>830200</v>
      </c>
      <c r="J118" s="110" t="s">
        <v>133</v>
      </c>
      <c r="K118" s="110" t="s">
        <v>133</v>
      </c>
      <c r="L118" s="32">
        <v>570000</v>
      </c>
      <c r="M118" s="32">
        <v>0</v>
      </c>
      <c r="N118" s="32"/>
      <c r="O118" s="32">
        <f>+L118+M118-N118</f>
        <v>570000</v>
      </c>
      <c r="P118" s="32">
        <v>0</v>
      </c>
      <c r="Q118" s="32">
        <v>0</v>
      </c>
      <c r="R118" s="32">
        <f>+O118+P118-Q118</f>
        <v>570000</v>
      </c>
      <c r="S118" s="32">
        <v>0</v>
      </c>
      <c r="T118" s="32">
        <v>0</v>
      </c>
      <c r="U118" s="32">
        <f>+R118+S118-T118</f>
        <v>570000</v>
      </c>
      <c r="V118" s="32">
        <v>0</v>
      </c>
      <c r="W118" s="32">
        <v>0</v>
      </c>
      <c r="X118" s="32">
        <f>+U118+V118-W118</f>
        <v>570000</v>
      </c>
      <c r="Y118" t="s">
        <v>124</v>
      </c>
      <c r="Z118" s="300">
        <f t="shared" si="142"/>
        <v>47500</v>
      </c>
      <c r="AA118" s="256">
        <f t="shared" ref="AA118:AJ118" si="146">+Z118</f>
        <v>47500</v>
      </c>
      <c r="AB118" s="256">
        <f t="shared" si="146"/>
        <v>47500</v>
      </c>
      <c r="AC118" s="256">
        <f t="shared" si="146"/>
        <v>47500</v>
      </c>
      <c r="AD118" s="256">
        <f t="shared" si="146"/>
        <v>47500</v>
      </c>
      <c r="AE118" s="256">
        <f t="shared" si="146"/>
        <v>47500</v>
      </c>
      <c r="AF118" s="256">
        <f t="shared" si="146"/>
        <v>47500</v>
      </c>
      <c r="AG118" s="256">
        <f t="shared" si="146"/>
        <v>47500</v>
      </c>
      <c r="AH118" s="256">
        <f t="shared" si="146"/>
        <v>47500</v>
      </c>
      <c r="AI118" s="256">
        <f t="shared" si="146"/>
        <v>47500</v>
      </c>
      <c r="AJ118" s="256">
        <f t="shared" si="146"/>
        <v>47500</v>
      </c>
      <c r="AK118" s="111">
        <v>47500</v>
      </c>
      <c r="AL118" s="256">
        <f t="shared" si="144"/>
        <v>570000</v>
      </c>
      <c r="AM118" s="1">
        <f t="shared" si="145"/>
        <v>0</v>
      </c>
    </row>
    <row r="119" spans="1:39" hidden="1" x14ac:dyDescent="0.3">
      <c r="M119" s="35" t="s">
        <v>126</v>
      </c>
      <c r="P119" s="35" t="s">
        <v>126</v>
      </c>
      <c r="S119" s="115"/>
      <c r="V119" s="115"/>
      <c r="Z119" s="299">
        <f>SUM(Z7:Z118)</f>
        <v>33808888</v>
      </c>
      <c r="AA119" s="299">
        <f t="shared" ref="AA119:AK119" si="147">SUM(AA7:AA118)</f>
        <v>49996041</v>
      </c>
      <c r="AB119" s="299">
        <f t="shared" si="147"/>
        <v>49996041</v>
      </c>
      <c r="AC119" s="299">
        <f t="shared" si="147"/>
        <v>39462998</v>
      </c>
      <c r="AD119" s="299">
        <f t="shared" si="147"/>
        <v>39462998</v>
      </c>
      <c r="AE119" s="299">
        <f t="shared" si="147"/>
        <v>39462998</v>
      </c>
      <c r="AF119" s="299">
        <f t="shared" si="147"/>
        <v>39462998</v>
      </c>
      <c r="AG119" s="299">
        <f t="shared" si="147"/>
        <v>39462998</v>
      </c>
      <c r="AH119" s="299">
        <f t="shared" si="147"/>
        <v>39462998</v>
      </c>
      <c r="AI119" s="299">
        <f t="shared" si="147"/>
        <v>39462998</v>
      </c>
      <c r="AJ119" s="299">
        <f t="shared" si="147"/>
        <v>39462998</v>
      </c>
      <c r="AK119" s="299">
        <f t="shared" si="147"/>
        <v>39462984.390000001</v>
      </c>
      <c r="AL119" s="299">
        <f>SUM(AL7:AL118)</f>
        <v>488967938.38999999</v>
      </c>
    </row>
    <row r="120" spans="1:39" hidden="1" x14ac:dyDescent="0.3">
      <c r="M120" s="35" t="s">
        <v>126</v>
      </c>
      <c r="P120" s="35" t="s">
        <v>126</v>
      </c>
      <c r="R120" s="111"/>
      <c r="S120" s="35" t="s">
        <v>126</v>
      </c>
      <c r="U120" s="111"/>
      <c r="V120" s="35" t="s">
        <v>126</v>
      </c>
      <c r="X120" s="111"/>
      <c r="Z120"/>
      <c r="AD120"/>
      <c r="AE120"/>
      <c r="AF120"/>
      <c r="AK120" s="111">
        <f>+Z119+AA119+AB119+AC119+AD119+AE119+AF119+AH119+AG119+AI119+AJ119+AK119</f>
        <v>488967938.38999999</v>
      </c>
      <c r="AL120" s="1">
        <f>+L7</f>
        <v>488967938.39380002</v>
      </c>
    </row>
    <row r="121" spans="1:39" hidden="1" x14ac:dyDescent="0.3">
      <c r="P121" s="35" t="s">
        <v>126</v>
      </c>
      <c r="R121" s="111"/>
      <c r="S121" s="35" t="s">
        <v>126</v>
      </c>
      <c r="U121" s="111"/>
      <c r="V121" s="35" t="s">
        <v>126</v>
      </c>
      <c r="X121" s="111"/>
      <c r="Z121"/>
      <c r="AD121"/>
      <c r="AE121"/>
      <c r="AF121"/>
    </row>
    <row r="122" spans="1:39" hidden="1" x14ac:dyDescent="0.3">
      <c r="P122" s="35" t="s">
        <v>126</v>
      </c>
      <c r="R122" s="1"/>
      <c r="S122" s="35" t="s">
        <v>126</v>
      </c>
      <c r="U122" s="1"/>
      <c r="V122" s="35" t="s">
        <v>126</v>
      </c>
      <c r="X122" s="1"/>
      <c r="Z122"/>
      <c r="AD122"/>
      <c r="AE122"/>
      <c r="AF122"/>
    </row>
    <row r="123" spans="1:39" hidden="1" x14ac:dyDescent="0.3">
      <c r="P123" s="35" t="s">
        <v>126</v>
      </c>
      <c r="Z123"/>
      <c r="AD123"/>
      <c r="AE123"/>
      <c r="AF123"/>
    </row>
    <row r="124" spans="1:39" hidden="1" x14ac:dyDescent="0.3">
      <c r="P124" s="35" t="s">
        <v>126</v>
      </c>
      <c r="Z124"/>
      <c r="AD124"/>
      <c r="AE124"/>
      <c r="AF124"/>
    </row>
    <row r="125" spans="1:39" hidden="1" x14ac:dyDescent="0.3">
      <c r="P125" s="35"/>
      <c r="Z125"/>
      <c r="AD125"/>
      <c r="AE125"/>
      <c r="AF125"/>
    </row>
    <row r="126" spans="1:39" hidden="1" x14ac:dyDescent="0.3">
      <c r="P126" s="35" t="s">
        <v>126</v>
      </c>
      <c r="Z126"/>
      <c r="AD126"/>
      <c r="AE126"/>
      <c r="AF126"/>
    </row>
    <row r="127" spans="1:39" hidden="1" x14ac:dyDescent="0.3">
      <c r="L127" s="111"/>
      <c r="M127" s="35" t="s">
        <v>126</v>
      </c>
      <c r="Z127"/>
      <c r="AD127"/>
      <c r="AE127"/>
      <c r="AF127"/>
    </row>
    <row r="128" spans="1:39" hidden="1" x14ac:dyDescent="0.3">
      <c r="L128" s="111"/>
      <c r="Z128"/>
      <c r="AD128"/>
      <c r="AE128"/>
      <c r="AF128"/>
    </row>
    <row r="129" spans="12:32" hidden="1" x14ac:dyDescent="0.3">
      <c r="L129" s="1"/>
      <c r="M129"/>
      <c r="Z129"/>
      <c r="AD129"/>
      <c r="AE129"/>
      <c r="AF129"/>
    </row>
    <row r="130" spans="12:32" hidden="1" x14ac:dyDescent="0.3">
      <c r="L130" s="1"/>
      <c r="M130"/>
      <c r="Z130"/>
      <c r="AD130"/>
      <c r="AE130"/>
      <c r="AF130"/>
    </row>
    <row r="131" spans="12:32" hidden="1" x14ac:dyDescent="0.3">
      <c r="L131" s="114"/>
      <c r="M131"/>
      <c r="Z131"/>
      <c r="AD131"/>
      <c r="AE131"/>
      <c r="AF131"/>
    </row>
    <row r="132" spans="12:32" hidden="1" x14ac:dyDescent="0.3">
      <c r="M132"/>
      <c r="Z132"/>
      <c r="AD132"/>
      <c r="AE132"/>
      <c r="AF132"/>
    </row>
    <row r="133" spans="12:32" hidden="1" x14ac:dyDescent="0.3">
      <c r="M133"/>
      <c r="Z133"/>
      <c r="AD133"/>
      <c r="AE133"/>
      <c r="AF133"/>
    </row>
    <row r="134" spans="12:32" hidden="1" x14ac:dyDescent="0.3">
      <c r="M134"/>
      <c r="Z134"/>
      <c r="AD134"/>
      <c r="AE134"/>
      <c r="AF134"/>
    </row>
    <row r="135" spans="12:32" hidden="1" x14ac:dyDescent="0.3">
      <c r="M135"/>
      <c r="Z135"/>
      <c r="AD135"/>
      <c r="AE135"/>
      <c r="AF135"/>
    </row>
    <row r="136" spans="12:32" hidden="1" x14ac:dyDescent="0.3">
      <c r="M136"/>
      <c r="Z136"/>
      <c r="AD136"/>
      <c r="AE136"/>
      <c r="AF136"/>
    </row>
    <row r="137" spans="12:32" hidden="1" x14ac:dyDescent="0.3">
      <c r="Z137"/>
      <c r="AD137"/>
      <c r="AE137"/>
      <c r="AF137"/>
    </row>
    <row r="138" spans="12:32" hidden="1" x14ac:dyDescent="0.3">
      <c r="Z138"/>
      <c r="AD138"/>
      <c r="AE138"/>
      <c r="AF138"/>
    </row>
    <row r="139" spans="12:32" hidden="1" x14ac:dyDescent="0.3">
      <c r="Z139"/>
      <c r="AD139"/>
      <c r="AE139"/>
      <c r="AF139"/>
    </row>
    <row r="140" spans="12:32" hidden="1" x14ac:dyDescent="0.3">
      <c r="L140" s="1"/>
      <c r="Z140"/>
      <c r="AD140"/>
      <c r="AE140"/>
      <c r="AF140"/>
    </row>
    <row r="141" spans="12:32" hidden="1" x14ac:dyDescent="0.3">
      <c r="Z141"/>
      <c r="AD141"/>
      <c r="AE141"/>
      <c r="AF141"/>
    </row>
    <row r="142" spans="12:32" hidden="1" x14ac:dyDescent="0.3">
      <c r="Z142"/>
      <c r="AD142"/>
      <c r="AE142"/>
      <c r="AF142"/>
    </row>
    <row r="143" spans="12:32" hidden="1" x14ac:dyDescent="0.3">
      <c r="Z143"/>
      <c r="AD143"/>
      <c r="AE143"/>
      <c r="AF143"/>
    </row>
    <row r="144" spans="12:32" hidden="1" x14ac:dyDescent="0.3">
      <c r="M144" s="36"/>
      <c r="Z144"/>
      <c r="AD144"/>
      <c r="AE144"/>
      <c r="AF144"/>
    </row>
    <row r="145" spans="12:32" hidden="1" x14ac:dyDescent="0.3">
      <c r="Z145"/>
      <c r="AD145"/>
      <c r="AE145"/>
      <c r="AF145"/>
    </row>
    <row r="146" spans="12:32" hidden="1" x14ac:dyDescent="0.3">
      <c r="L146" s="1"/>
      <c r="M146" s="1"/>
      <c r="N146" s="1"/>
      <c r="O146" s="1"/>
      <c r="P146" s="1"/>
      <c r="Q146" s="1"/>
      <c r="R146" s="1"/>
      <c r="S146" s="1"/>
      <c r="T146" s="1"/>
      <c r="U146" s="1"/>
      <c r="V146" s="1"/>
      <c r="W146" s="1"/>
      <c r="X146" s="1"/>
      <c r="Z146"/>
      <c r="AD146"/>
      <c r="AE146"/>
      <c r="AF146"/>
    </row>
    <row r="147" spans="12:32" hidden="1" x14ac:dyDescent="0.3">
      <c r="M147" s="98"/>
      <c r="N147" s="1"/>
      <c r="Z147"/>
      <c r="AC147" s="101"/>
    </row>
    <row r="148" spans="12:32" hidden="1" x14ac:dyDescent="0.3">
      <c r="M148" s="102"/>
      <c r="Q148" s="111"/>
      <c r="Z148"/>
      <c r="AC148" s="101"/>
    </row>
    <row r="149" spans="12:32" hidden="1" x14ac:dyDescent="0.3">
      <c r="Q149" s="111"/>
      <c r="Z149"/>
      <c r="AC149" s="101"/>
    </row>
    <row r="150" spans="12:32" hidden="1" x14ac:dyDescent="0.3"/>
    <row r="151" spans="12:32" hidden="1" x14ac:dyDescent="0.3"/>
    <row r="152" spans="12:32" hidden="1" x14ac:dyDescent="0.3"/>
    <row r="153" spans="12:32" hidden="1" x14ac:dyDescent="0.3"/>
    <row r="154" spans="12:32" hidden="1" x14ac:dyDescent="0.3">
      <c r="L154" s="111"/>
    </row>
  </sheetData>
  <autoFilter ref="A1:AG154">
    <filterColumn colId="2">
      <customFilters>
        <customFilter operator="notEqual" val=" "/>
      </customFilters>
    </filterColumn>
  </autoFilter>
  <conditionalFormatting sqref="I10:I118">
    <cfRule type="duplicateValues" dxfId="4" priority="2"/>
  </conditionalFormatting>
  <conditionalFormatting sqref="H10:H118">
    <cfRule type="duplicateValues" dxfId="3" priority="1"/>
  </conditionalFormatting>
  <pageMargins left="0.6692913385826772" right="0.15748031496062992" top="0.36" bottom="0.3" header="0.31496062992125984" footer="0.17"/>
  <pageSetup scale="80" orientation="portrait"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4"/>
  <sheetViews>
    <sheetView tabSelected="1" zoomScale="88" zoomScaleNormal="80" workbookViewId="0">
      <selection activeCell="AN8" sqref="AN8"/>
    </sheetView>
  </sheetViews>
  <sheetFormatPr baseColWidth="10" defaultRowHeight="14.4" x14ac:dyDescent="0.3"/>
  <cols>
    <col min="1" max="1" width="8.88671875" customWidth="1"/>
    <col min="2" max="2" width="8.6640625" customWidth="1"/>
    <col min="3" max="3" width="9" customWidth="1"/>
    <col min="4" max="4" width="5.33203125" customWidth="1"/>
    <col min="5" max="5" width="11.33203125" bestFit="1" customWidth="1"/>
    <col min="6" max="6" width="12.77734375" bestFit="1" customWidth="1"/>
    <col min="7" max="7" width="46" customWidth="1"/>
    <col min="8" max="8" width="19.88671875" customWidth="1"/>
    <col min="9" max="9" width="16.6640625" style="35" hidden="1" customWidth="1"/>
    <col min="10" max="10" width="16.33203125" hidden="1" customWidth="1"/>
    <col min="11" max="11" width="19" hidden="1" customWidth="1"/>
    <col min="12" max="12" width="13.6640625" hidden="1" customWidth="1"/>
    <col min="13" max="13" width="13.5546875" hidden="1" customWidth="1"/>
    <col min="14" max="14" width="18.6640625" hidden="1" customWidth="1"/>
    <col min="15" max="15" width="15.109375" hidden="1" customWidth="1"/>
    <col min="16" max="16" width="13.6640625" hidden="1" customWidth="1"/>
    <col min="17" max="17" width="19.109375" hidden="1" customWidth="1"/>
    <col min="18" max="18" width="14.88671875" hidden="1" customWidth="1"/>
    <col min="19" max="19" width="15.109375" hidden="1" customWidth="1"/>
    <col min="20" max="20" width="19.109375" hidden="1" customWidth="1"/>
    <col min="21" max="21" width="4.109375" hidden="1" customWidth="1"/>
    <col min="22" max="22" width="13.6640625" style="301" hidden="1" customWidth="1"/>
    <col min="23" max="24" width="16" hidden="1" customWidth="1"/>
    <col min="25" max="25" width="13.6640625" style="111" hidden="1" customWidth="1"/>
    <col min="26" max="26" width="15.109375" style="103" hidden="1" customWidth="1"/>
    <col min="27" max="27" width="14" style="103" hidden="1" customWidth="1"/>
    <col min="28" max="28" width="14.109375" style="101" hidden="1" customWidth="1"/>
    <col min="29" max="32" width="13.6640625" hidden="1" customWidth="1"/>
    <col min="33" max="33" width="14.6640625" style="111" hidden="1" customWidth="1"/>
    <col min="34" max="34" width="14.88671875" hidden="1" customWidth="1"/>
    <col min="35" max="35" width="14.44140625" hidden="1" customWidth="1"/>
  </cols>
  <sheetData>
    <row r="1" spans="1:35" ht="17.399999999999999" customHeight="1" x14ac:dyDescent="0.35">
      <c r="L1" s="146"/>
      <c r="M1" s="147"/>
      <c r="N1" s="148"/>
      <c r="O1" s="5"/>
      <c r="P1" s="5"/>
      <c r="Q1" s="5"/>
      <c r="R1" s="239"/>
      <c r="S1" s="239"/>
      <c r="T1" s="239"/>
    </row>
    <row r="2" spans="1:35" ht="19.2" x14ac:dyDescent="0.35">
      <c r="A2" s="4" t="s">
        <v>348</v>
      </c>
      <c r="B2" s="5"/>
      <c r="C2" s="5"/>
      <c r="D2" s="5"/>
      <c r="E2" s="5"/>
      <c r="F2" s="5"/>
      <c r="G2" s="5"/>
      <c r="H2" s="30"/>
      <c r="I2" s="37" t="s">
        <v>126</v>
      </c>
      <c r="J2" s="38"/>
      <c r="K2" s="30" t="s">
        <v>124</v>
      </c>
      <c r="L2" s="149"/>
      <c r="M2" s="30"/>
      <c r="N2" s="150"/>
      <c r="O2" s="5"/>
      <c r="P2" s="5"/>
      <c r="Q2" s="5"/>
      <c r="R2" s="239"/>
      <c r="S2" s="239"/>
      <c r="T2" s="239"/>
      <c r="U2" t="s">
        <v>124</v>
      </c>
      <c r="Y2" s="301"/>
    </row>
    <row r="3" spans="1:35" ht="19.8" x14ac:dyDescent="0.4">
      <c r="A3" s="6"/>
      <c r="B3" s="6" t="s">
        <v>347</v>
      </c>
      <c r="C3" s="6"/>
      <c r="D3" s="6"/>
      <c r="E3" s="7"/>
      <c r="F3" s="7"/>
      <c r="G3" s="7"/>
      <c r="H3" s="30"/>
      <c r="I3" s="37"/>
      <c r="J3" s="38"/>
      <c r="K3" s="30"/>
      <c r="L3" s="30"/>
      <c r="M3" s="30"/>
      <c r="N3" s="30"/>
      <c r="O3" s="5"/>
      <c r="P3" s="5"/>
      <c r="Q3" s="5"/>
      <c r="R3" s="239"/>
      <c r="S3" s="239"/>
      <c r="T3" s="239"/>
      <c r="U3" t="s">
        <v>124</v>
      </c>
      <c r="Y3" s="301"/>
      <c r="AB3" s="103"/>
    </row>
    <row r="4" spans="1:35" ht="16.95" customHeight="1" x14ac:dyDescent="0.35">
      <c r="A4" s="5"/>
      <c r="B4" s="5"/>
      <c r="C4" s="5"/>
      <c r="D4" s="155" t="s">
        <v>349</v>
      </c>
      <c r="E4" s="5"/>
      <c r="F4" s="5"/>
      <c r="G4" s="291"/>
      <c r="H4" s="31"/>
      <c r="I4" s="39"/>
      <c r="J4" s="40"/>
      <c r="K4" s="31"/>
      <c r="L4" s="31"/>
      <c r="M4" s="31"/>
      <c r="N4" s="5"/>
      <c r="O4" s="5"/>
      <c r="P4" s="5"/>
      <c r="Q4" s="5"/>
      <c r="R4" s="239"/>
      <c r="S4" s="239"/>
      <c r="T4" s="239"/>
      <c r="U4" t="s">
        <v>124</v>
      </c>
      <c r="Y4" s="301"/>
      <c r="AB4" s="103"/>
    </row>
    <row r="5" spans="1:35" ht="6" customHeight="1" thickBot="1" x14ac:dyDescent="0.35">
      <c r="H5" s="31" t="s">
        <v>124</v>
      </c>
      <c r="I5" s="39" t="s">
        <v>126</v>
      </c>
      <c r="J5" s="40"/>
      <c r="K5" s="31" t="s">
        <v>132</v>
      </c>
      <c r="L5" s="31"/>
      <c r="M5" s="31"/>
      <c r="N5" s="31"/>
      <c r="O5" s="112"/>
      <c r="P5" s="112"/>
      <c r="Q5" s="112"/>
      <c r="R5" s="112"/>
      <c r="S5" s="112"/>
      <c r="T5" s="112"/>
      <c r="U5" t="s">
        <v>124</v>
      </c>
      <c r="Y5" s="301"/>
      <c r="Z5" s="140"/>
    </row>
    <row r="6" spans="1:35" ht="60" customHeight="1" thickBot="1" x14ac:dyDescent="0.35">
      <c r="A6" s="28" t="s">
        <v>117</v>
      </c>
      <c r="B6" s="29" t="s">
        <v>118</v>
      </c>
      <c r="C6" s="29" t="s">
        <v>400</v>
      </c>
      <c r="D6" s="29" t="s">
        <v>120</v>
      </c>
      <c r="E6" s="305" t="s">
        <v>401</v>
      </c>
      <c r="F6" s="29" t="s">
        <v>402</v>
      </c>
      <c r="G6" s="292"/>
      <c r="H6" s="34" t="s">
        <v>125</v>
      </c>
      <c r="I6" s="41" t="s">
        <v>130</v>
      </c>
      <c r="J6" s="41" t="s">
        <v>131</v>
      </c>
      <c r="K6" s="41" t="s">
        <v>222</v>
      </c>
      <c r="L6" s="41" t="s">
        <v>130</v>
      </c>
      <c r="M6" s="41" t="s">
        <v>131</v>
      </c>
      <c r="N6" s="41" t="s">
        <v>223</v>
      </c>
      <c r="O6" s="41" t="s">
        <v>130</v>
      </c>
      <c r="P6" s="41" t="s">
        <v>131</v>
      </c>
      <c r="Q6" s="41" t="s">
        <v>236</v>
      </c>
      <c r="R6" s="41" t="s">
        <v>130</v>
      </c>
      <c r="S6" s="41" t="s">
        <v>131</v>
      </c>
      <c r="T6" s="41" t="s">
        <v>332</v>
      </c>
      <c r="U6" t="s">
        <v>124</v>
      </c>
      <c r="V6" s="303" t="s">
        <v>385</v>
      </c>
      <c r="W6" s="303" t="s">
        <v>386</v>
      </c>
      <c r="X6" s="303" t="s">
        <v>387</v>
      </c>
      <c r="Y6" s="303" t="s">
        <v>388</v>
      </c>
      <c r="Z6" s="303" t="s">
        <v>389</v>
      </c>
      <c r="AA6" s="303" t="s">
        <v>390</v>
      </c>
      <c r="AB6" s="303" t="s">
        <v>391</v>
      </c>
      <c r="AC6" s="303" t="s">
        <v>392</v>
      </c>
      <c r="AD6" s="303" t="s">
        <v>393</v>
      </c>
      <c r="AE6" s="303" t="s">
        <v>394</v>
      </c>
      <c r="AF6" s="303" t="s">
        <v>395</v>
      </c>
      <c r="AG6" s="298" t="s">
        <v>396</v>
      </c>
      <c r="AH6" s="304" t="s">
        <v>290</v>
      </c>
      <c r="AI6" s="303" t="s">
        <v>397</v>
      </c>
    </row>
    <row r="7" spans="1:35" x14ac:dyDescent="0.3">
      <c r="A7" s="26"/>
      <c r="B7" s="26"/>
      <c r="C7" s="26"/>
      <c r="D7" s="26"/>
      <c r="E7" s="42"/>
      <c r="F7" s="42"/>
      <c r="G7" s="42" t="s">
        <v>1</v>
      </c>
      <c r="H7" s="113">
        <f t="shared" ref="H7:T7" si="0">+H8+H21+H24+H58+H88+H99</f>
        <v>488967938.39380002</v>
      </c>
      <c r="I7" s="113">
        <f t="shared" si="0"/>
        <v>0</v>
      </c>
      <c r="J7" s="113">
        <f t="shared" si="0"/>
        <v>0</v>
      </c>
      <c r="K7" s="113">
        <f t="shared" si="0"/>
        <v>488967938.39380002</v>
      </c>
      <c r="L7" s="113">
        <f t="shared" si="0"/>
        <v>0</v>
      </c>
      <c r="M7" s="113">
        <f t="shared" si="0"/>
        <v>0</v>
      </c>
      <c r="N7" s="113">
        <f t="shared" si="0"/>
        <v>302422062.39380002</v>
      </c>
      <c r="O7" s="113">
        <f t="shared" si="0"/>
        <v>0</v>
      </c>
      <c r="P7" s="113">
        <f t="shared" si="0"/>
        <v>0</v>
      </c>
      <c r="Q7" s="113">
        <f t="shared" si="0"/>
        <v>302422062.39380002</v>
      </c>
      <c r="R7" s="113">
        <f t="shared" si="0"/>
        <v>0</v>
      </c>
      <c r="S7" s="113">
        <f t="shared" si="0"/>
        <v>0</v>
      </c>
      <c r="T7" s="113">
        <f t="shared" si="0"/>
        <v>302422062.39380002</v>
      </c>
      <c r="U7" t="s">
        <v>124</v>
      </c>
      <c r="W7" s="294"/>
      <c r="X7" s="294"/>
      <c r="Y7" s="302"/>
      <c r="Z7" s="259"/>
      <c r="AA7" s="141"/>
      <c r="AB7" s="142"/>
      <c r="AC7" s="143"/>
    </row>
    <row r="8" spans="1:35" x14ac:dyDescent="0.3">
      <c r="A8" s="13"/>
      <c r="B8" s="13"/>
      <c r="C8" s="13"/>
      <c r="D8" s="13"/>
      <c r="E8" s="15"/>
      <c r="F8" s="15"/>
      <c r="G8" s="15" t="s">
        <v>2</v>
      </c>
      <c r="H8" s="12">
        <f t="shared" ref="H8:T8" si="1">H9+H15+H17+H19</f>
        <v>93792921.393800005</v>
      </c>
      <c r="I8" s="12">
        <f t="shared" si="1"/>
        <v>0</v>
      </c>
      <c r="J8" s="12">
        <f t="shared" si="1"/>
        <v>0</v>
      </c>
      <c r="K8" s="12">
        <f t="shared" si="1"/>
        <v>93792921.393800005</v>
      </c>
      <c r="L8" s="12">
        <f t="shared" si="1"/>
        <v>0</v>
      </c>
      <c r="M8" s="12">
        <f t="shared" si="1"/>
        <v>0</v>
      </c>
      <c r="N8" s="12">
        <f t="shared" si="1"/>
        <v>93792921.393800005</v>
      </c>
      <c r="O8" s="12">
        <f t="shared" si="1"/>
        <v>0</v>
      </c>
      <c r="P8" s="12">
        <f t="shared" si="1"/>
        <v>0</v>
      </c>
      <c r="Q8" s="12">
        <f t="shared" si="1"/>
        <v>93792921.393800005</v>
      </c>
      <c r="R8" s="12">
        <f t="shared" si="1"/>
        <v>0</v>
      </c>
      <c r="S8" s="12">
        <f t="shared" si="1"/>
        <v>0</v>
      </c>
      <c r="T8" s="12">
        <f t="shared" si="1"/>
        <v>93792921.393800005</v>
      </c>
      <c r="U8" t="s">
        <v>124</v>
      </c>
      <c r="W8" s="295"/>
      <c r="X8" s="296"/>
      <c r="Y8" s="302"/>
      <c r="Z8" s="260"/>
      <c r="AA8" s="140"/>
      <c r="AB8" s="142"/>
      <c r="AC8" s="143"/>
    </row>
    <row r="9" spans="1:35" x14ac:dyDescent="0.3">
      <c r="A9" s="13"/>
      <c r="B9" s="13"/>
      <c r="C9" s="13"/>
      <c r="D9" s="13"/>
      <c r="E9" s="17"/>
      <c r="F9" s="17"/>
      <c r="G9" s="17" t="s">
        <v>3</v>
      </c>
      <c r="H9" s="9">
        <f>+H10+H11+H12+H13+H14</f>
        <v>89496920.363800004</v>
      </c>
      <c r="I9" s="9">
        <f t="shared" ref="I9:N9" si="2">SUM(I10:I14)</f>
        <v>0</v>
      </c>
      <c r="J9" s="9">
        <f t="shared" si="2"/>
        <v>0</v>
      </c>
      <c r="K9" s="9">
        <f t="shared" si="2"/>
        <v>89496920.363800004</v>
      </c>
      <c r="L9" s="9">
        <f t="shared" si="2"/>
        <v>0</v>
      </c>
      <c r="M9" s="9">
        <f t="shared" si="2"/>
        <v>0</v>
      </c>
      <c r="N9" s="9">
        <f t="shared" si="2"/>
        <v>89496920.363800004</v>
      </c>
      <c r="O9" s="9">
        <f t="shared" ref="O9:T9" si="3">SUM(O10:O14)</f>
        <v>0</v>
      </c>
      <c r="P9" s="9">
        <f t="shared" si="3"/>
        <v>0</v>
      </c>
      <c r="Q9" s="9">
        <f t="shared" si="3"/>
        <v>89496920.363800004</v>
      </c>
      <c r="R9" s="9">
        <f t="shared" si="3"/>
        <v>0</v>
      </c>
      <c r="S9" s="9">
        <f t="shared" si="3"/>
        <v>0</v>
      </c>
      <c r="T9" s="9">
        <f t="shared" si="3"/>
        <v>89496920.363800004</v>
      </c>
      <c r="U9" t="s">
        <v>124</v>
      </c>
      <c r="W9" s="297"/>
      <c r="X9" s="297"/>
      <c r="Y9" s="302"/>
      <c r="Z9" s="260"/>
      <c r="AA9" s="140"/>
      <c r="AB9" s="103"/>
      <c r="AC9" s="101"/>
      <c r="AI9" s="1"/>
    </row>
    <row r="10" spans="1:35" x14ac:dyDescent="0.3">
      <c r="A10" s="13">
        <v>1100118</v>
      </c>
      <c r="B10" s="13" t="s">
        <v>399</v>
      </c>
      <c r="C10" s="13" t="s">
        <v>398</v>
      </c>
      <c r="D10" s="13" t="s">
        <v>121</v>
      </c>
      <c r="E10" s="285">
        <v>411212011</v>
      </c>
      <c r="F10" s="285">
        <v>120101</v>
      </c>
      <c r="G10" s="14" t="s">
        <v>4</v>
      </c>
      <c r="H10" s="32">
        <v>61565128.57</v>
      </c>
      <c r="I10" s="43">
        <v>0</v>
      </c>
      <c r="J10" s="32"/>
      <c r="K10" s="32">
        <f>+H10+I10-J10</f>
        <v>61565128.57</v>
      </c>
      <c r="L10" s="43">
        <v>0</v>
      </c>
      <c r="M10" s="32">
        <v>0</v>
      </c>
      <c r="N10" s="32">
        <f>+K10+L10-M10</f>
        <v>61565128.57</v>
      </c>
      <c r="O10" s="43">
        <v>0</v>
      </c>
      <c r="P10" s="32">
        <v>0</v>
      </c>
      <c r="Q10" s="32">
        <f>+N10+O10-P10</f>
        <v>61565128.57</v>
      </c>
      <c r="R10" s="43">
        <v>0</v>
      </c>
      <c r="S10" s="32">
        <v>0</v>
      </c>
      <c r="T10" s="32">
        <f>+Q10+R10-S10</f>
        <v>61565128.57</v>
      </c>
      <c r="U10" t="s">
        <v>124</v>
      </c>
      <c r="V10" s="300">
        <v>12313025</v>
      </c>
      <c r="W10" s="300">
        <v>12313025</v>
      </c>
      <c r="X10" s="300">
        <v>12313025</v>
      </c>
      <c r="Y10" s="300">
        <v>2736228</v>
      </c>
      <c r="Z10" s="300">
        <v>2736228</v>
      </c>
      <c r="AA10" s="300">
        <v>2736228</v>
      </c>
      <c r="AB10" s="300">
        <v>2736228</v>
      </c>
      <c r="AC10" s="300">
        <v>2736228</v>
      </c>
      <c r="AD10" s="300">
        <v>2736228</v>
      </c>
      <c r="AE10" s="300">
        <v>2736228</v>
      </c>
      <c r="AF10" s="300">
        <v>2736228</v>
      </c>
      <c r="AG10" s="111">
        <v>2736229.5700000003</v>
      </c>
      <c r="AH10" s="256">
        <f>SUBTOTAL(9,V10:AG10)</f>
        <v>61565128.57</v>
      </c>
      <c r="AI10" s="1">
        <f>+H10-AH10</f>
        <v>0</v>
      </c>
    </row>
    <row r="11" spans="1:35" x14ac:dyDescent="0.3">
      <c r="A11" s="13">
        <v>1100118</v>
      </c>
      <c r="B11" s="13" t="s">
        <v>399</v>
      </c>
      <c r="C11" s="13" t="s">
        <v>398</v>
      </c>
      <c r="D11" s="13" t="s">
        <v>121</v>
      </c>
      <c r="E11" s="285">
        <v>411212012</v>
      </c>
      <c r="F11" s="285">
        <v>120102</v>
      </c>
      <c r="G11" s="14" t="s">
        <v>5</v>
      </c>
      <c r="H11" s="32">
        <v>6147291.7938000001</v>
      </c>
      <c r="I11" s="32">
        <v>0</v>
      </c>
      <c r="J11" s="32"/>
      <c r="K11" s="32">
        <f>+H11+I11-J11</f>
        <v>6147291.7938000001</v>
      </c>
      <c r="L11" s="32">
        <v>0</v>
      </c>
      <c r="M11" s="32">
        <v>0</v>
      </c>
      <c r="N11" s="32">
        <f>+K11+L11-M11</f>
        <v>6147291.7938000001</v>
      </c>
      <c r="O11" s="32">
        <v>0</v>
      </c>
      <c r="P11" s="32">
        <v>0</v>
      </c>
      <c r="Q11" s="32">
        <f>+N11+O11-P11</f>
        <v>6147291.7938000001</v>
      </c>
      <c r="R11" s="32">
        <v>0</v>
      </c>
      <c r="S11" s="32">
        <v>0</v>
      </c>
      <c r="T11" s="32">
        <f>+Q11+R11-S11</f>
        <v>6147291.7938000001</v>
      </c>
      <c r="U11" t="s">
        <v>124</v>
      </c>
      <c r="V11" s="301">
        <v>1229458</v>
      </c>
      <c r="W11" s="301">
        <v>1229458</v>
      </c>
      <c r="X11" s="301">
        <v>1229458</v>
      </c>
      <c r="Y11" s="262">
        <v>273212</v>
      </c>
      <c r="Z11" s="262">
        <v>273212</v>
      </c>
      <c r="AA11" s="262">
        <v>273212</v>
      </c>
      <c r="AB11" s="262">
        <v>273212</v>
      </c>
      <c r="AC11" s="262">
        <v>273212</v>
      </c>
      <c r="AD11" s="262">
        <v>273212</v>
      </c>
      <c r="AE11" s="262">
        <v>273212</v>
      </c>
      <c r="AF11" s="262">
        <v>273212</v>
      </c>
      <c r="AG11" s="111">
        <v>273221.78999999998</v>
      </c>
      <c r="AH11" s="256">
        <f>SUBTOTAL(9,V11:AG11)</f>
        <v>6147291.79</v>
      </c>
      <c r="AI11" s="1">
        <f>+H11-AH11</f>
        <v>3.8000000640749931E-3</v>
      </c>
    </row>
    <row r="12" spans="1:35" x14ac:dyDescent="0.3">
      <c r="A12" s="13">
        <v>1100118</v>
      </c>
      <c r="B12" s="13" t="s">
        <v>399</v>
      </c>
      <c r="C12" s="13" t="s">
        <v>398</v>
      </c>
      <c r="D12" s="13" t="s">
        <v>121</v>
      </c>
      <c r="E12" s="285">
        <v>411212021</v>
      </c>
      <c r="F12" s="285">
        <v>120201</v>
      </c>
      <c r="G12" s="14" t="s">
        <v>6</v>
      </c>
      <c r="H12" s="32">
        <v>14420000</v>
      </c>
      <c r="I12" s="32">
        <v>0</v>
      </c>
      <c r="J12" s="32"/>
      <c r="K12" s="32">
        <f>+H12+I12-J12</f>
        <v>14420000</v>
      </c>
      <c r="L12" s="32">
        <v>0</v>
      </c>
      <c r="M12" s="32">
        <v>0</v>
      </c>
      <c r="N12" s="32">
        <f>+K12+L12-M12</f>
        <v>14420000</v>
      </c>
      <c r="O12" s="32">
        <v>0</v>
      </c>
      <c r="P12" s="32">
        <v>0</v>
      </c>
      <c r="Q12" s="32">
        <f>+N12+O12-P12</f>
        <v>14420000</v>
      </c>
      <c r="R12" s="32">
        <v>0</v>
      </c>
      <c r="S12" s="32">
        <v>0</v>
      </c>
      <c r="T12" s="32">
        <f>+Q12+R12-S12</f>
        <v>14420000</v>
      </c>
      <c r="U12" t="s">
        <v>124</v>
      </c>
      <c r="V12" s="300">
        <f>ROUND(H12/12,0)</f>
        <v>1201667</v>
      </c>
      <c r="W12" s="256">
        <f>+V12</f>
        <v>1201667</v>
      </c>
      <c r="X12" s="256">
        <f t="shared" ref="X12:AF12" si="4">+W12</f>
        <v>1201667</v>
      </c>
      <c r="Y12" s="256">
        <f t="shared" si="4"/>
        <v>1201667</v>
      </c>
      <c r="Z12" s="256">
        <f t="shared" si="4"/>
        <v>1201667</v>
      </c>
      <c r="AA12" s="256">
        <f t="shared" si="4"/>
        <v>1201667</v>
      </c>
      <c r="AB12" s="256">
        <f t="shared" si="4"/>
        <v>1201667</v>
      </c>
      <c r="AC12" s="256">
        <f t="shared" si="4"/>
        <v>1201667</v>
      </c>
      <c r="AD12" s="256">
        <f t="shared" si="4"/>
        <v>1201667</v>
      </c>
      <c r="AE12" s="256">
        <f t="shared" si="4"/>
        <v>1201667</v>
      </c>
      <c r="AF12" s="256">
        <f t="shared" si="4"/>
        <v>1201667</v>
      </c>
      <c r="AG12" s="111">
        <v>1201663</v>
      </c>
      <c r="AH12" s="256">
        <f>SUBTOTAL(9,V12:AG12)</f>
        <v>14420000</v>
      </c>
      <c r="AI12" s="1">
        <f>+H12-AH12</f>
        <v>0</v>
      </c>
    </row>
    <row r="13" spans="1:35" x14ac:dyDescent="0.3">
      <c r="A13" s="13">
        <v>1100118</v>
      </c>
      <c r="B13" s="13" t="s">
        <v>399</v>
      </c>
      <c r="C13" s="13" t="s">
        <v>398</v>
      </c>
      <c r="D13" s="18" t="s">
        <v>122</v>
      </c>
      <c r="E13" s="285">
        <v>411212031</v>
      </c>
      <c r="F13" s="285">
        <v>120301</v>
      </c>
      <c r="G13" s="14" t="s">
        <v>7</v>
      </c>
      <c r="H13" s="32">
        <v>2523500</v>
      </c>
      <c r="I13" s="32">
        <v>0</v>
      </c>
      <c r="J13" s="32"/>
      <c r="K13" s="32">
        <f>+H13+I13-J13</f>
        <v>2523500</v>
      </c>
      <c r="L13" s="32">
        <v>0</v>
      </c>
      <c r="M13" s="32">
        <v>0</v>
      </c>
      <c r="N13" s="32">
        <f>+K13+L13-M13</f>
        <v>2523500</v>
      </c>
      <c r="O13" s="32">
        <v>0</v>
      </c>
      <c r="P13" s="32">
        <v>0</v>
      </c>
      <c r="Q13" s="32">
        <f>+N13+O13-P13</f>
        <v>2523500</v>
      </c>
      <c r="R13" s="32">
        <v>0</v>
      </c>
      <c r="S13" s="32">
        <v>0</v>
      </c>
      <c r="T13" s="32">
        <f>+Q13+R13-S13</f>
        <v>2523500</v>
      </c>
      <c r="U13" t="s">
        <v>124</v>
      </c>
      <c r="V13" s="300">
        <f t="shared" ref="V13:V14" si="5">ROUND(H13/12,0)</f>
        <v>210292</v>
      </c>
      <c r="W13" s="256">
        <f t="shared" ref="W13:AF14" si="6">+V13</f>
        <v>210292</v>
      </c>
      <c r="X13" s="256">
        <f t="shared" si="6"/>
        <v>210292</v>
      </c>
      <c r="Y13" s="256">
        <f t="shared" si="6"/>
        <v>210292</v>
      </c>
      <c r="Z13" s="256">
        <f t="shared" si="6"/>
        <v>210292</v>
      </c>
      <c r="AA13" s="256">
        <f t="shared" si="6"/>
        <v>210292</v>
      </c>
      <c r="AB13" s="256">
        <f t="shared" si="6"/>
        <v>210292</v>
      </c>
      <c r="AC13" s="256">
        <f t="shared" si="6"/>
        <v>210292</v>
      </c>
      <c r="AD13" s="256">
        <f t="shared" si="6"/>
        <v>210292</v>
      </c>
      <c r="AE13" s="256">
        <f t="shared" si="6"/>
        <v>210292</v>
      </c>
      <c r="AF13" s="256">
        <f t="shared" si="6"/>
        <v>210292</v>
      </c>
      <c r="AG13" s="111">
        <v>210288</v>
      </c>
      <c r="AH13" s="256">
        <f t="shared" ref="AH13:AH14" si="7">SUBTOTAL(9,V13:AG13)</f>
        <v>2523500</v>
      </c>
      <c r="AI13" s="1">
        <f t="shared" ref="AI13:AI14" si="8">+H13-AH13</f>
        <v>0</v>
      </c>
    </row>
    <row r="14" spans="1:35" x14ac:dyDescent="0.3">
      <c r="A14" s="13">
        <v>1100118</v>
      </c>
      <c r="B14" s="13" t="s">
        <v>399</v>
      </c>
      <c r="C14" s="13" t="s">
        <v>398</v>
      </c>
      <c r="D14" s="13" t="s">
        <v>121</v>
      </c>
      <c r="E14" s="285">
        <v>411212041</v>
      </c>
      <c r="F14" s="285">
        <v>120401</v>
      </c>
      <c r="G14" s="14" t="s">
        <v>8</v>
      </c>
      <c r="H14" s="32">
        <v>4841000</v>
      </c>
      <c r="I14" s="43">
        <v>0</v>
      </c>
      <c r="J14" s="32"/>
      <c r="K14" s="32">
        <f>+H14+I14-J14</f>
        <v>4841000</v>
      </c>
      <c r="L14" s="43">
        <v>0</v>
      </c>
      <c r="M14" s="32">
        <v>0</v>
      </c>
      <c r="N14" s="32">
        <f>+K14+L14-M14</f>
        <v>4841000</v>
      </c>
      <c r="O14" s="43">
        <v>0</v>
      </c>
      <c r="P14" s="32">
        <v>0</v>
      </c>
      <c r="Q14" s="32">
        <f>+N14+O14-P14</f>
        <v>4841000</v>
      </c>
      <c r="R14" s="43">
        <v>0</v>
      </c>
      <c r="S14" s="32">
        <v>0</v>
      </c>
      <c r="T14" s="32">
        <f>+Q14+R14-S14</f>
        <v>4841000</v>
      </c>
      <c r="U14" t="s">
        <v>124</v>
      </c>
      <c r="V14" s="300">
        <f t="shared" si="5"/>
        <v>403417</v>
      </c>
      <c r="W14" s="256">
        <f t="shared" si="6"/>
        <v>403417</v>
      </c>
      <c r="X14" s="256">
        <f t="shared" si="6"/>
        <v>403417</v>
      </c>
      <c r="Y14" s="256">
        <f t="shared" si="6"/>
        <v>403417</v>
      </c>
      <c r="Z14" s="256">
        <f t="shared" si="6"/>
        <v>403417</v>
      </c>
      <c r="AA14" s="256">
        <f t="shared" si="6"/>
        <v>403417</v>
      </c>
      <c r="AB14" s="256">
        <f t="shared" si="6"/>
        <v>403417</v>
      </c>
      <c r="AC14" s="256">
        <f t="shared" si="6"/>
        <v>403417</v>
      </c>
      <c r="AD14" s="256">
        <f t="shared" si="6"/>
        <v>403417</v>
      </c>
      <c r="AE14" s="256">
        <f t="shared" si="6"/>
        <v>403417</v>
      </c>
      <c r="AF14" s="256">
        <f t="shared" si="6"/>
        <v>403417</v>
      </c>
      <c r="AG14" s="111">
        <v>403413</v>
      </c>
      <c r="AH14" s="256">
        <f t="shared" si="7"/>
        <v>4841000</v>
      </c>
      <c r="AI14" s="1">
        <f t="shared" si="8"/>
        <v>0</v>
      </c>
    </row>
    <row r="15" spans="1:35" ht="29.25" customHeight="1" x14ac:dyDescent="0.3">
      <c r="A15" s="14"/>
      <c r="B15" s="14"/>
      <c r="C15" s="14"/>
      <c r="D15" s="14" t="s">
        <v>127</v>
      </c>
      <c r="E15" s="17"/>
      <c r="F15" s="17"/>
      <c r="G15" s="19" t="s">
        <v>9</v>
      </c>
      <c r="H15" s="9">
        <f t="shared" ref="H15:T15" si="9">SUM(H16:H16)</f>
        <v>1000001.03</v>
      </c>
      <c r="I15" s="9">
        <f t="shared" si="9"/>
        <v>0</v>
      </c>
      <c r="J15" s="9">
        <f t="shared" si="9"/>
        <v>0</v>
      </c>
      <c r="K15" s="9">
        <f t="shared" si="9"/>
        <v>1000001.03</v>
      </c>
      <c r="L15" s="9">
        <f t="shared" si="9"/>
        <v>0</v>
      </c>
      <c r="M15" s="9">
        <f t="shared" si="9"/>
        <v>0</v>
      </c>
      <c r="N15" s="9">
        <f t="shared" si="9"/>
        <v>1000001.03</v>
      </c>
      <c r="O15" s="9">
        <f t="shared" si="9"/>
        <v>0</v>
      </c>
      <c r="P15" s="9">
        <f t="shared" si="9"/>
        <v>0</v>
      </c>
      <c r="Q15" s="9">
        <f t="shared" si="9"/>
        <v>1000001.03</v>
      </c>
      <c r="R15" s="9">
        <f t="shared" si="9"/>
        <v>0</v>
      </c>
      <c r="S15" s="9">
        <f t="shared" si="9"/>
        <v>0</v>
      </c>
      <c r="T15" s="9">
        <f t="shared" si="9"/>
        <v>1000001.03</v>
      </c>
      <c r="U15" t="s">
        <v>124</v>
      </c>
      <c r="W15" s="256"/>
      <c r="X15" s="257"/>
      <c r="Y15" s="302"/>
      <c r="Z15" s="264"/>
      <c r="AA15" s="141"/>
      <c r="AC15" s="101"/>
    </row>
    <row r="16" spans="1:35" x14ac:dyDescent="0.3">
      <c r="A16" s="13">
        <v>1100118</v>
      </c>
      <c r="B16" s="13" t="s">
        <v>399</v>
      </c>
      <c r="C16" s="13" t="s">
        <v>398</v>
      </c>
      <c r="D16" s="13" t="s">
        <v>121</v>
      </c>
      <c r="E16" s="285">
        <v>411313020</v>
      </c>
      <c r="F16" s="285">
        <v>130200</v>
      </c>
      <c r="G16" s="14" t="s">
        <v>11</v>
      </c>
      <c r="H16" s="32">
        <v>1000001.03</v>
      </c>
      <c r="I16" s="2"/>
      <c r="J16" s="2"/>
      <c r="K16" s="2">
        <f>+H16+I16-J16</f>
        <v>1000001.03</v>
      </c>
      <c r="L16" s="32">
        <v>0</v>
      </c>
      <c r="M16" s="32">
        <v>0</v>
      </c>
      <c r="N16" s="2">
        <f>+K16+L16-M16</f>
        <v>1000001.03</v>
      </c>
      <c r="O16" s="32">
        <v>0</v>
      </c>
      <c r="P16" s="32">
        <v>0</v>
      </c>
      <c r="Q16" s="2">
        <f>+N16+O16-P16</f>
        <v>1000001.03</v>
      </c>
      <c r="R16" s="32">
        <v>0</v>
      </c>
      <c r="S16" s="32">
        <v>0</v>
      </c>
      <c r="T16" s="2">
        <f>+Q16+R16-S16</f>
        <v>1000001.03</v>
      </c>
      <c r="U16" t="s">
        <v>124</v>
      </c>
      <c r="V16" s="300">
        <f>ROUND(H16/12,0)</f>
        <v>83333</v>
      </c>
      <c r="W16" s="256">
        <f>+V16</f>
        <v>83333</v>
      </c>
      <c r="X16" s="256">
        <f t="shared" ref="X16:AF16" si="10">+W16</f>
        <v>83333</v>
      </c>
      <c r="Y16" s="256">
        <f t="shared" si="10"/>
        <v>83333</v>
      </c>
      <c r="Z16" s="256">
        <f t="shared" si="10"/>
        <v>83333</v>
      </c>
      <c r="AA16" s="256">
        <f t="shared" si="10"/>
        <v>83333</v>
      </c>
      <c r="AB16" s="256">
        <f t="shared" si="10"/>
        <v>83333</v>
      </c>
      <c r="AC16" s="256">
        <f t="shared" si="10"/>
        <v>83333</v>
      </c>
      <c r="AD16" s="256">
        <f t="shared" si="10"/>
        <v>83333</v>
      </c>
      <c r="AE16" s="256">
        <f t="shared" si="10"/>
        <v>83333</v>
      </c>
      <c r="AF16" s="256">
        <f t="shared" si="10"/>
        <v>83333</v>
      </c>
      <c r="AG16" s="111">
        <v>83338.030000000028</v>
      </c>
      <c r="AH16" s="256">
        <f>SUBTOTAL(9,V16:AG16)</f>
        <v>1000001.03</v>
      </c>
      <c r="AI16" s="1">
        <f>+H16-AH16</f>
        <v>0</v>
      </c>
    </row>
    <row r="17" spans="1:35" x14ac:dyDescent="0.3">
      <c r="A17" s="14"/>
      <c r="B17" s="14"/>
      <c r="C17" s="14"/>
      <c r="D17" s="14"/>
      <c r="E17" s="17"/>
      <c r="F17" s="17"/>
      <c r="G17" s="17" t="s">
        <v>14</v>
      </c>
      <c r="H17" s="9">
        <f t="shared" ref="H17:T17" si="11">SUM(H18)</f>
        <v>206000</v>
      </c>
      <c r="I17" s="9">
        <f t="shared" si="11"/>
        <v>0</v>
      </c>
      <c r="J17" s="9">
        <f t="shared" si="11"/>
        <v>0</v>
      </c>
      <c r="K17" s="9">
        <f t="shared" si="11"/>
        <v>206000</v>
      </c>
      <c r="L17" s="9">
        <f t="shared" si="11"/>
        <v>0</v>
      </c>
      <c r="M17" s="9">
        <f t="shared" si="11"/>
        <v>0</v>
      </c>
      <c r="N17" s="9">
        <f t="shared" si="11"/>
        <v>206000</v>
      </c>
      <c r="O17" s="9">
        <f t="shared" si="11"/>
        <v>0</v>
      </c>
      <c r="P17" s="9">
        <f t="shared" si="11"/>
        <v>0</v>
      </c>
      <c r="Q17" s="9">
        <f t="shared" si="11"/>
        <v>206000</v>
      </c>
      <c r="R17" s="9">
        <f t="shared" si="11"/>
        <v>0</v>
      </c>
      <c r="S17" s="9">
        <f t="shared" si="11"/>
        <v>0</v>
      </c>
      <c r="T17" s="9">
        <f t="shared" si="11"/>
        <v>206000</v>
      </c>
      <c r="U17" t="s">
        <v>124</v>
      </c>
      <c r="W17" s="257"/>
      <c r="X17" s="263"/>
      <c r="Y17" s="302"/>
      <c r="Z17" s="264"/>
      <c r="AA17" s="141"/>
      <c r="AB17" s="103"/>
      <c r="AC17" s="101"/>
    </row>
    <row r="18" spans="1:35" ht="18.75" customHeight="1" x14ac:dyDescent="0.3">
      <c r="A18" s="13">
        <v>1100118</v>
      </c>
      <c r="B18" s="13" t="s">
        <v>399</v>
      </c>
      <c r="C18" s="13" t="s">
        <v>398</v>
      </c>
      <c r="D18" s="13" t="s">
        <v>121</v>
      </c>
      <c r="E18" s="285">
        <v>411616010</v>
      </c>
      <c r="F18" s="285">
        <v>160100</v>
      </c>
      <c r="G18" s="14" t="s">
        <v>15</v>
      </c>
      <c r="H18" s="32">
        <v>206000</v>
      </c>
      <c r="I18" s="32">
        <v>0</v>
      </c>
      <c r="J18" s="32"/>
      <c r="K18" s="32">
        <f>+H18+I18-J18</f>
        <v>206000</v>
      </c>
      <c r="L18" s="32">
        <v>0</v>
      </c>
      <c r="M18" s="32">
        <v>0</v>
      </c>
      <c r="N18" s="32">
        <f>+K18+L18-M18</f>
        <v>206000</v>
      </c>
      <c r="O18" s="32">
        <v>0</v>
      </c>
      <c r="P18" s="32">
        <v>0</v>
      </c>
      <c r="Q18" s="32">
        <f>+N18+O18-P18</f>
        <v>206000</v>
      </c>
      <c r="R18" s="32">
        <v>0</v>
      </c>
      <c r="S18" s="32">
        <v>0</v>
      </c>
      <c r="T18" s="32">
        <f>+Q18+R18-S18</f>
        <v>206000</v>
      </c>
      <c r="U18" t="s">
        <v>124</v>
      </c>
      <c r="V18" s="300">
        <f>ROUND(H18/12,0)</f>
        <v>17167</v>
      </c>
      <c r="W18" s="256">
        <f>+V18</f>
        <v>17167</v>
      </c>
      <c r="X18" s="256">
        <f t="shared" ref="X18:AF18" si="12">+W18</f>
        <v>17167</v>
      </c>
      <c r="Y18" s="256">
        <f t="shared" si="12"/>
        <v>17167</v>
      </c>
      <c r="Z18" s="256">
        <f t="shared" si="12"/>
        <v>17167</v>
      </c>
      <c r="AA18" s="256">
        <f t="shared" si="12"/>
        <v>17167</v>
      </c>
      <c r="AB18" s="256">
        <f t="shared" si="12"/>
        <v>17167</v>
      </c>
      <c r="AC18" s="256">
        <f t="shared" si="12"/>
        <v>17167</v>
      </c>
      <c r="AD18" s="256">
        <f t="shared" si="12"/>
        <v>17167</v>
      </c>
      <c r="AE18" s="256">
        <f t="shared" si="12"/>
        <v>17167</v>
      </c>
      <c r="AF18" s="256">
        <f t="shared" si="12"/>
        <v>17167</v>
      </c>
      <c r="AG18" s="111">
        <v>17163</v>
      </c>
      <c r="AH18" s="256">
        <f>SUBTOTAL(9,V18:AG18)</f>
        <v>206000</v>
      </c>
      <c r="AI18" s="1">
        <f>+H18-AH18</f>
        <v>0</v>
      </c>
    </row>
    <row r="19" spans="1:35" x14ac:dyDescent="0.3">
      <c r="A19" s="14"/>
      <c r="B19" s="14"/>
      <c r="C19" s="14"/>
      <c r="D19" s="14"/>
      <c r="E19" s="17"/>
      <c r="F19" s="17"/>
      <c r="G19" s="17" t="s">
        <v>16</v>
      </c>
      <c r="H19" s="9">
        <f t="shared" ref="H19:T19" si="13">SUM(H20)</f>
        <v>3090000</v>
      </c>
      <c r="I19" s="9">
        <f t="shared" si="13"/>
        <v>0</v>
      </c>
      <c r="J19" s="9">
        <f t="shared" si="13"/>
        <v>0</v>
      </c>
      <c r="K19" s="9">
        <f t="shared" si="13"/>
        <v>3090000</v>
      </c>
      <c r="L19" s="9">
        <f t="shared" si="13"/>
        <v>0</v>
      </c>
      <c r="M19" s="9">
        <f t="shared" si="13"/>
        <v>0</v>
      </c>
      <c r="N19" s="9">
        <f t="shared" si="13"/>
        <v>3090000</v>
      </c>
      <c r="O19" s="9">
        <f t="shared" si="13"/>
        <v>0</v>
      </c>
      <c r="P19" s="9">
        <f t="shared" si="13"/>
        <v>0</v>
      </c>
      <c r="Q19" s="9">
        <f t="shared" si="13"/>
        <v>3090000</v>
      </c>
      <c r="R19" s="9">
        <f t="shared" si="13"/>
        <v>0</v>
      </c>
      <c r="S19" s="9">
        <f t="shared" si="13"/>
        <v>0</v>
      </c>
      <c r="T19" s="9">
        <f t="shared" si="13"/>
        <v>3090000</v>
      </c>
      <c r="U19" t="s">
        <v>124</v>
      </c>
      <c r="W19" s="1"/>
      <c r="Y19" s="301"/>
      <c r="Z19" s="101"/>
      <c r="AA19" s="140"/>
      <c r="AB19" s="103"/>
      <c r="AC19" s="101"/>
    </row>
    <row r="20" spans="1:35" x14ac:dyDescent="0.3">
      <c r="A20" s="13">
        <v>1100118</v>
      </c>
      <c r="B20" s="13" t="s">
        <v>399</v>
      </c>
      <c r="C20" s="13" t="s">
        <v>398</v>
      </c>
      <c r="D20" s="13" t="s">
        <v>121</v>
      </c>
      <c r="E20" s="285">
        <v>411717010</v>
      </c>
      <c r="F20" s="285">
        <v>170100</v>
      </c>
      <c r="G20" s="14" t="s">
        <v>17</v>
      </c>
      <c r="H20" s="32">
        <v>3090000</v>
      </c>
      <c r="I20" s="43">
        <v>0</v>
      </c>
      <c r="J20" s="32"/>
      <c r="K20" s="32">
        <f>+H20+I20-J20</f>
        <v>3090000</v>
      </c>
      <c r="L20" s="43">
        <v>0</v>
      </c>
      <c r="M20" s="32">
        <v>0</v>
      </c>
      <c r="N20" s="32">
        <f>+K20+L20-M20</f>
        <v>3090000</v>
      </c>
      <c r="O20" s="43">
        <v>0</v>
      </c>
      <c r="P20" s="32">
        <v>0</v>
      </c>
      <c r="Q20" s="32">
        <f>+N20+O20-P20</f>
        <v>3090000</v>
      </c>
      <c r="R20" s="43">
        <v>0</v>
      </c>
      <c r="S20" s="32">
        <v>0</v>
      </c>
      <c r="T20" s="32">
        <f>+Q20+R20-S20</f>
        <v>3090000</v>
      </c>
      <c r="U20" t="s">
        <v>124</v>
      </c>
      <c r="V20" s="300">
        <f>ROUND(H20/12,0)</f>
        <v>257500</v>
      </c>
      <c r="W20" s="256">
        <f>+V20</f>
        <v>257500</v>
      </c>
      <c r="X20" s="256">
        <f t="shared" ref="X20:AF20" si="14">+W20</f>
        <v>257500</v>
      </c>
      <c r="Y20" s="256">
        <f t="shared" si="14"/>
        <v>257500</v>
      </c>
      <c r="Z20" s="256">
        <f t="shared" si="14"/>
        <v>257500</v>
      </c>
      <c r="AA20" s="256">
        <f t="shared" si="14"/>
        <v>257500</v>
      </c>
      <c r="AB20" s="256">
        <f t="shared" si="14"/>
        <v>257500</v>
      </c>
      <c r="AC20" s="256">
        <f t="shared" si="14"/>
        <v>257500</v>
      </c>
      <c r="AD20" s="256">
        <f t="shared" si="14"/>
        <v>257500</v>
      </c>
      <c r="AE20" s="256">
        <f t="shared" si="14"/>
        <v>257500</v>
      </c>
      <c r="AF20" s="256">
        <f t="shared" si="14"/>
        <v>257500</v>
      </c>
      <c r="AG20" s="111">
        <v>257500</v>
      </c>
      <c r="AH20" s="256">
        <f>SUBTOTAL(9,V20:AG20)</f>
        <v>3090000</v>
      </c>
      <c r="AI20" s="1">
        <f>+H20-AH20</f>
        <v>0</v>
      </c>
    </row>
    <row r="21" spans="1:35" x14ac:dyDescent="0.3">
      <c r="A21" s="14"/>
      <c r="B21" s="14"/>
      <c r="C21" s="14"/>
      <c r="D21" s="14"/>
      <c r="E21" s="15"/>
      <c r="F21" s="15"/>
      <c r="G21" s="15" t="s">
        <v>20</v>
      </c>
      <c r="H21" s="12">
        <f t="shared" ref="H21:T21" si="15">H22</f>
        <v>92700</v>
      </c>
      <c r="I21" s="12">
        <f t="shared" si="15"/>
        <v>0</v>
      </c>
      <c r="J21" s="12">
        <f t="shared" si="15"/>
        <v>0</v>
      </c>
      <c r="K21" s="12">
        <f t="shared" si="15"/>
        <v>92700</v>
      </c>
      <c r="L21" s="12">
        <f t="shared" si="15"/>
        <v>0</v>
      </c>
      <c r="M21" s="12">
        <f t="shared" si="15"/>
        <v>0</v>
      </c>
      <c r="N21" s="12">
        <f t="shared" si="15"/>
        <v>92700</v>
      </c>
      <c r="O21" s="12">
        <f t="shared" si="15"/>
        <v>0</v>
      </c>
      <c r="P21" s="12">
        <f t="shared" si="15"/>
        <v>0</v>
      </c>
      <c r="Q21" s="12">
        <f t="shared" si="15"/>
        <v>92700</v>
      </c>
      <c r="R21" s="12">
        <f t="shared" si="15"/>
        <v>0</v>
      </c>
      <c r="S21" s="12">
        <f t="shared" si="15"/>
        <v>0</v>
      </c>
      <c r="T21" s="12">
        <f t="shared" si="15"/>
        <v>92700</v>
      </c>
      <c r="U21" t="s">
        <v>124</v>
      </c>
      <c r="Y21" s="301"/>
    </row>
    <row r="22" spans="1:35" x14ac:dyDescent="0.3">
      <c r="A22" s="14"/>
      <c r="B22" s="14"/>
      <c r="C22" s="14"/>
      <c r="D22" s="14"/>
      <c r="E22" s="17"/>
      <c r="F22" s="17"/>
      <c r="G22" s="17" t="s">
        <v>21</v>
      </c>
      <c r="H22" s="9">
        <f t="shared" ref="H22:T22" si="16">SUM(H23)</f>
        <v>92700</v>
      </c>
      <c r="I22" s="9">
        <f t="shared" si="16"/>
        <v>0</v>
      </c>
      <c r="J22" s="9">
        <f t="shared" si="16"/>
        <v>0</v>
      </c>
      <c r="K22" s="9">
        <f t="shared" si="16"/>
        <v>92700</v>
      </c>
      <c r="L22" s="9">
        <f t="shared" si="16"/>
        <v>0</v>
      </c>
      <c r="M22" s="9">
        <f t="shared" si="16"/>
        <v>0</v>
      </c>
      <c r="N22" s="9">
        <f t="shared" si="16"/>
        <v>92700</v>
      </c>
      <c r="O22" s="9">
        <f t="shared" si="16"/>
        <v>0</v>
      </c>
      <c r="P22" s="9">
        <f t="shared" si="16"/>
        <v>0</v>
      </c>
      <c r="Q22" s="9">
        <f t="shared" si="16"/>
        <v>92700</v>
      </c>
      <c r="R22" s="9">
        <f t="shared" si="16"/>
        <v>0</v>
      </c>
      <c r="S22" s="9">
        <f t="shared" si="16"/>
        <v>0</v>
      </c>
      <c r="T22" s="9">
        <f t="shared" si="16"/>
        <v>92700</v>
      </c>
      <c r="U22" t="s">
        <v>124</v>
      </c>
      <c r="Y22" s="301"/>
      <c r="Z22" s="101"/>
      <c r="AA22" s="101"/>
    </row>
    <row r="23" spans="1:35" x14ac:dyDescent="0.3">
      <c r="A23" s="13">
        <v>1100118</v>
      </c>
      <c r="B23" s="13" t="s">
        <v>399</v>
      </c>
      <c r="C23" s="13" t="s">
        <v>398</v>
      </c>
      <c r="D23" s="13" t="s">
        <v>121</v>
      </c>
      <c r="E23" s="285">
        <v>413131010</v>
      </c>
      <c r="F23" s="285">
        <v>310100</v>
      </c>
      <c r="G23" s="14" t="s">
        <v>22</v>
      </c>
      <c r="H23" s="32">
        <v>92700</v>
      </c>
      <c r="I23" s="32">
        <v>0</v>
      </c>
      <c r="J23" s="32"/>
      <c r="K23" s="32">
        <f>+H23+I23-J23</f>
        <v>92700</v>
      </c>
      <c r="L23" s="32">
        <v>0</v>
      </c>
      <c r="M23" s="32">
        <v>0</v>
      </c>
      <c r="N23" s="32">
        <f>+K23+L23-M23</f>
        <v>92700</v>
      </c>
      <c r="O23" s="32">
        <v>0</v>
      </c>
      <c r="P23" s="32">
        <v>0</v>
      </c>
      <c r="Q23" s="2">
        <f>+N23+O23-P23</f>
        <v>92700</v>
      </c>
      <c r="R23" s="32">
        <v>0</v>
      </c>
      <c r="S23" s="32">
        <v>0</v>
      </c>
      <c r="T23" s="32">
        <f>+Q23+R23-S23</f>
        <v>92700</v>
      </c>
      <c r="U23" t="s">
        <v>124</v>
      </c>
      <c r="V23" s="300">
        <f>ROUND(H23/12,0)</f>
        <v>7725</v>
      </c>
      <c r="W23" s="256">
        <f>+V23</f>
        <v>7725</v>
      </c>
      <c r="X23" s="256">
        <f t="shared" ref="X23:AF23" si="17">+W23</f>
        <v>7725</v>
      </c>
      <c r="Y23" s="256">
        <f t="shared" si="17"/>
        <v>7725</v>
      </c>
      <c r="Z23" s="256">
        <f t="shared" si="17"/>
        <v>7725</v>
      </c>
      <c r="AA23" s="256">
        <f t="shared" si="17"/>
        <v>7725</v>
      </c>
      <c r="AB23" s="256">
        <f t="shared" si="17"/>
        <v>7725</v>
      </c>
      <c r="AC23" s="256">
        <f t="shared" si="17"/>
        <v>7725</v>
      </c>
      <c r="AD23" s="256">
        <f t="shared" si="17"/>
        <v>7725</v>
      </c>
      <c r="AE23" s="256">
        <f t="shared" si="17"/>
        <v>7725</v>
      </c>
      <c r="AF23" s="256">
        <f t="shared" si="17"/>
        <v>7725</v>
      </c>
      <c r="AG23" s="111">
        <v>7725</v>
      </c>
      <c r="AH23" s="256">
        <f>SUBTOTAL(9,V23:AG23)</f>
        <v>92700</v>
      </c>
      <c r="AI23" s="1">
        <f>+H23-AH23</f>
        <v>0</v>
      </c>
    </row>
    <row r="24" spans="1:35" x14ac:dyDescent="0.3">
      <c r="A24" s="14"/>
      <c r="B24" s="14"/>
      <c r="C24" s="14"/>
      <c r="D24" s="14"/>
      <c r="E24" s="15"/>
      <c r="F24" s="15"/>
      <c r="G24" s="15" t="s">
        <v>23</v>
      </c>
      <c r="H24" s="10">
        <f t="shared" ref="H24:T24" si="18">H25+H27+H54</f>
        <v>19093625</v>
      </c>
      <c r="I24" s="10">
        <f t="shared" si="18"/>
        <v>0</v>
      </c>
      <c r="J24" s="10">
        <f t="shared" si="18"/>
        <v>0</v>
      </c>
      <c r="K24" s="10">
        <f t="shared" si="18"/>
        <v>19093625</v>
      </c>
      <c r="L24" s="10">
        <f t="shared" si="18"/>
        <v>0</v>
      </c>
      <c r="M24" s="10">
        <f t="shared" si="18"/>
        <v>0</v>
      </c>
      <c r="N24" s="10">
        <f t="shared" si="18"/>
        <v>10606425</v>
      </c>
      <c r="O24" s="10">
        <f t="shared" si="18"/>
        <v>0</v>
      </c>
      <c r="P24" s="10">
        <f t="shared" si="18"/>
        <v>0</v>
      </c>
      <c r="Q24" s="10">
        <f t="shared" si="18"/>
        <v>10606425</v>
      </c>
      <c r="R24" s="10">
        <f t="shared" si="18"/>
        <v>0</v>
      </c>
      <c r="S24" s="10">
        <f t="shared" si="18"/>
        <v>0</v>
      </c>
      <c r="T24" s="10">
        <f t="shared" si="18"/>
        <v>10606425</v>
      </c>
      <c r="U24" t="s">
        <v>124</v>
      </c>
      <c r="Y24" s="301"/>
    </row>
    <row r="25" spans="1:35" ht="27" x14ac:dyDescent="0.3">
      <c r="A25" s="14"/>
      <c r="B25" s="14"/>
      <c r="C25" s="14"/>
      <c r="D25" s="14"/>
      <c r="E25" s="17"/>
      <c r="F25" s="17"/>
      <c r="G25" s="19" t="s">
        <v>24</v>
      </c>
      <c r="H25" s="11">
        <f>+H26</f>
        <v>103000</v>
      </c>
      <c r="I25" s="11">
        <f t="shared" ref="I25:T25" si="19">SUM(I26:I26)</f>
        <v>0</v>
      </c>
      <c r="J25" s="11">
        <f t="shared" si="19"/>
        <v>0</v>
      </c>
      <c r="K25" s="11">
        <f t="shared" si="19"/>
        <v>103000</v>
      </c>
      <c r="L25" s="11">
        <f t="shared" si="19"/>
        <v>0</v>
      </c>
      <c r="M25" s="11">
        <f t="shared" si="19"/>
        <v>0</v>
      </c>
      <c r="N25" s="11">
        <f t="shared" si="19"/>
        <v>0</v>
      </c>
      <c r="O25" s="11">
        <f t="shared" si="19"/>
        <v>0</v>
      </c>
      <c r="P25" s="11">
        <f t="shared" si="19"/>
        <v>0</v>
      </c>
      <c r="Q25" s="11">
        <f t="shared" si="19"/>
        <v>0</v>
      </c>
      <c r="R25" s="11">
        <f t="shared" si="19"/>
        <v>0</v>
      </c>
      <c r="S25" s="11">
        <f t="shared" si="19"/>
        <v>0</v>
      </c>
      <c r="T25" s="11">
        <f t="shared" si="19"/>
        <v>0</v>
      </c>
      <c r="U25" t="s">
        <v>124</v>
      </c>
      <c r="Y25" s="301"/>
    </row>
    <row r="26" spans="1:35" x14ac:dyDescent="0.3">
      <c r="A26" s="13">
        <v>1100118</v>
      </c>
      <c r="B26" s="13" t="s">
        <v>399</v>
      </c>
      <c r="C26" s="13" t="s">
        <v>398</v>
      </c>
      <c r="D26" s="13" t="s">
        <v>121</v>
      </c>
      <c r="E26" s="285">
        <v>414141101</v>
      </c>
      <c r="F26" s="285">
        <v>411101</v>
      </c>
      <c r="G26" s="20" t="s">
        <v>340</v>
      </c>
      <c r="H26" s="32">
        <v>103000</v>
      </c>
      <c r="I26" s="32"/>
      <c r="J26" s="32"/>
      <c r="K26" s="32">
        <f>+H26+I26-J26</f>
        <v>103000</v>
      </c>
      <c r="L26" s="32"/>
      <c r="M26" s="32"/>
      <c r="N26" s="32"/>
      <c r="O26" s="32"/>
      <c r="P26" s="32"/>
      <c r="Q26" s="32"/>
      <c r="R26" s="32"/>
      <c r="S26" s="32"/>
      <c r="T26" s="32"/>
      <c r="U26" t="s">
        <v>124</v>
      </c>
      <c r="V26" s="300">
        <f>ROUND(H26/12,0)</f>
        <v>8583</v>
      </c>
      <c r="W26" s="256">
        <f>+V26</f>
        <v>8583</v>
      </c>
      <c r="X26" s="256">
        <f t="shared" ref="X26:AF26" si="20">+W26</f>
        <v>8583</v>
      </c>
      <c r="Y26" s="256">
        <f t="shared" si="20"/>
        <v>8583</v>
      </c>
      <c r="Z26" s="256">
        <f t="shared" si="20"/>
        <v>8583</v>
      </c>
      <c r="AA26" s="256">
        <f t="shared" si="20"/>
        <v>8583</v>
      </c>
      <c r="AB26" s="256">
        <f t="shared" si="20"/>
        <v>8583</v>
      </c>
      <c r="AC26" s="256">
        <f t="shared" si="20"/>
        <v>8583</v>
      </c>
      <c r="AD26" s="256">
        <f t="shared" si="20"/>
        <v>8583</v>
      </c>
      <c r="AE26" s="256">
        <f t="shared" si="20"/>
        <v>8583</v>
      </c>
      <c r="AF26" s="256">
        <f t="shared" si="20"/>
        <v>8583</v>
      </c>
      <c r="AG26" s="111">
        <v>8587</v>
      </c>
      <c r="AH26" s="256">
        <f>SUBTOTAL(9,V26:AG26)</f>
        <v>103000</v>
      </c>
      <c r="AI26" s="1">
        <f>+H26-AH26</f>
        <v>0</v>
      </c>
    </row>
    <row r="27" spans="1:35" x14ac:dyDescent="0.3">
      <c r="A27" s="14"/>
      <c r="B27" s="14"/>
      <c r="C27" s="14"/>
      <c r="D27" s="14"/>
      <c r="E27" s="17"/>
      <c r="F27" s="17"/>
      <c r="G27" s="17" t="s">
        <v>404</v>
      </c>
      <c r="H27" s="9">
        <f>+H28+H29+H30+H31+H32+H33+H34+H35+H36+H37+H38+H39+H40+H41+H42+H43+H44+H45+H46+H47+H48+H49+H50+H51+H52+H53</f>
        <v>18444725</v>
      </c>
      <c r="I27" s="9">
        <f>SUM(I28:I53)</f>
        <v>0</v>
      </c>
      <c r="J27" s="9">
        <f>SUM(J28:J53)</f>
        <v>0</v>
      </c>
      <c r="K27" s="9">
        <f>SUM(K28:K53)</f>
        <v>18444725</v>
      </c>
      <c r="L27" s="9">
        <f t="shared" ref="L27:T27" si="21">SUM(L30:L53)</f>
        <v>0</v>
      </c>
      <c r="M27" s="9">
        <f t="shared" si="21"/>
        <v>0</v>
      </c>
      <c r="N27" s="9">
        <f t="shared" si="21"/>
        <v>10060525</v>
      </c>
      <c r="O27" s="9">
        <f t="shared" si="21"/>
        <v>0</v>
      </c>
      <c r="P27" s="9">
        <f t="shared" si="21"/>
        <v>0</v>
      </c>
      <c r="Q27" s="9">
        <f t="shared" si="21"/>
        <v>10060525</v>
      </c>
      <c r="R27" s="9">
        <f t="shared" si="21"/>
        <v>0</v>
      </c>
      <c r="S27" s="9">
        <f t="shared" si="21"/>
        <v>0</v>
      </c>
      <c r="T27" s="9">
        <f t="shared" si="21"/>
        <v>10060525</v>
      </c>
      <c r="U27" t="s">
        <v>124</v>
      </c>
      <c r="Y27" s="301"/>
    </row>
    <row r="28" spans="1:35" x14ac:dyDescent="0.3">
      <c r="A28" s="13">
        <v>1100118</v>
      </c>
      <c r="B28" s="13" t="s">
        <v>399</v>
      </c>
      <c r="C28" s="13" t="s">
        <v>398</v>
      </c>
      <c r="D28" s="13" t="s">
        <v>121</v>
      </c>
      <c r="E28" s="285">
        <v>414343201</v>
      </c>
      <c r="F28" s="285">
        <v>431201</v>
      </c>
      <c r="G28" s="20" t="s">
        <v>53</v>
      </c>
      <c r="H28" s="44">
        <v>1236000</v>
      </c>
      <c r="I28" s="44">
        <v>0</v>
      </c>
      <c r="J28" s="44">
        <v>0</v>
      </c>
      <c r="K28" s="32">
        <f>+H28+I28-J28</f>
        <v>1236000</v>
      </c>
      <c r="L28" s="44">
        <v>0</v>
      </c>
      <c r="M28" s="44">
        <v>0</v>
      </c>
      <c r="N28" s="32">
        <f>+K28+L28-M28</f>
        <v>1236000</v>
      </c>
      <c r="O28" s="44">
        <v>0</v>
      </c>
      <c r="P28" s="44">
        <v>0</v>
      </c>
      <c r="Q28" s="32">
        <f>+N28+O28-P28</f>
        <v>1236000</v>
      </c>
      <c r="R28" s="44">
        <v>0</v>
      </c>
      <c r="S28" s="44">
        <v>0</v>
      </c>
      <c r="T28" s="32">
        <f>+Q28+R28-S28</f>
        <v>1236000</v>
      </c>
      <c r="U28" t="s">
        <v>124</v>
      </c>
      <c r="V28" s="300">
        <f t="shared" ref="V28:V53" si="22">ROUND(H28/12,0)</f>
        <v>103000</v>
      </c>
      <c r="W28" s="256">
        <f t="shared" ref="W28:AF43" si="23">+V28</f>
        <v>103000</v>
      </c>
      <c r="X28" s="256">
        <f t="shared" si="23"/>
        <v>103000</v>
      </c>
      <c r="Y28" s="256">
        <f t="shared" si="23"/>
        <v>103000</v>
      </c>
      <c r="Z28" s="256">
        <f t="shared" si="23"/>
        <v>103000</v>
      </c>
      <c r="AA28" s="256">
        <f t="shared" si="23"/>
        <v>103000</v>
      </c>
      <c r="AB28" s="256">
        <f t="shared" si="23"/>
        <v>103000</v>
      </c>
      <c r="AC28" s="256">
        <f t="shared" si="23"/>
        <v>103000</v>
      </c>
      <c r="AD28" s="256">
        <f t="shared" si="23"/>
        <v>103000</v>
      </c>
      <c r="AE28" s="256">
        <f t="shared" si="23"/>
        <v>103000</v>
      </c>
      <c r="AF28" s="256">
        <f t="shared" si="23"/>
        <v>103000</v>
      </c>
      <c r="AG28" s="111">
        <v>103000</v>
      </c>
      <c r="AH28" s="256">
        <f t="shared" ref="AH28:AH53" si="24">SUBTOTAL(9,V28:AG28)</f>
        <v>1236000</v>
      </c>
      <c r="AI28" s="1">
        <f t="shared" ref="AI28:AI53" si="25">+H28-AH28</f>
        <v>0</v>
      </c>
    </row>
    <row r="29" spans="1:35" x14ac:dyDescent="0.3">
      <c r="A29" s="13">
        <v>1100118</v>
      </c>
      <c r="B29" s="13" t="s">
        <v>399</v>
      </c>
      <c r="C29" s="13" t="s">
        <v>398</v>
      </c>
      <c r="D29" s="13" t="s">
        <v>121</v>
      </c>
      <c r="E29" s="285">
        <v>414343301</v>
      </c>
      <c r="F29" s="285">
        <v>431301</v>
      </c>
      <c r="G29" s="14" t="s">
        <v>339</v>
      </c>
      <c r="H29" s="32">
        <v>5150</v>
      </c>
      <c r="I29" s="32"/>
      <c r="J29" s="32"/>
      <c r="K29" s="32">
        <f t="shared" ref="K29:K52" si="26">+H29+I29-J29</f>
        <v>5150</v>
      </c>
      <c r="L29" s="32">
        <v>0</v>
      </c>
      <c r="M29" s="32">
        <v>0</v>
      </c>
      <c r="N29" s="32">
        <f>+K29+L29-M29</f>
        <v>5150</v>
      </c>
      <c r="O29" s="32">
        <v>0</v>
      </c>
      <c r="P29" s="32">
        <v>0</v>
      </c>
      <c r="Q29" s="32">
        <f>+N29+O29-P29</f>
        <v>5150</v>
      </c>
      <c r="R29" s="32">
        <v>0</v>
      </c>
      <c r="S29" s="32">
        <v>0</v>
      </c>
      <c r="T29" s="32">
        <f>+Q29+R29-S29</f>
        <v>5150</v>
      </c>
      <c r="U29" t="s">
        <v>124</v>
      </c>
      <c r="V29" s="300">
        <f t="shared" si="22"/>
        <v>429</v>
      </c>
      <c r="W29" s="256">
        <f t="shared" si="23"/>
        <v>429</v>
      </c>
      <c r="X29" s="256">
        <f t="shared" si="23"/>
        <v>429</v>
      </c>
      <c r="Y29" s="256">
        <f t="shared" si="23"/>
        <v>429</v>
      </c>
      <c r="Z29" s="256">
        <f t="shared" si="23"/>
        <v>429</v>
      </c>
      <c r="AA29" s="256">
        <f t="shared" si="23"/>
        <v>429</v>
      </c>
      <c r="AB29" s="256">
        <f t="shared" si="23"/>
        <v>429</v>
      </c>
      <c r="AC29" s="256">
        <f t="shared" si="23"/>
        <v>429</v>
      </c>
      <c r="AD29" s="256">
        <f t="shared" si="23"/>
        <v>429</v>
      </c>
      <c r="AE29" s="256">
        <f t="shared" si="23"/>
        <v>429</v>
      </c>
      <c r="AF29" s="256">
        <f t="shared" si="23"/>
        <v>429</v>
      </c>
      <c r="AG29" s="111">
        <v>431</v>
      </c>
      <c r="AH29" s="256">
        <f t="shared" si="24"/>
        <v>5150</v>
      </c>
      <c r="AI29" s="1">
        <f t="shared" si="25"/>
        <v>0</v>
      </c>
    </row>
    <row r="30" spans="1:35" x14ac:dyDescent="0.3">
      <c r="A30" s="13">
        <v>1100118</v>
      </c>
      <c r="B30" s="13" t="s">
        <v>399</v>
      </c>
      <c r="C30" s="13" t="s">
        <v>398</v>
      </c>
      <c r="D30" s="13" t="s">
        <v>121</v>
      </c>
      <c r="E30" s="285">
        <v>414343401</v>
      </c>
      <c r="F30" s="285">
        <v>431401</v>
      </c>
      <c r="G30" s="14" t="s">
        <v>375</v>
      </c>
      <c r="H30" s="32">
        <f>20600+77250</f>
        <v>97850</v>
      </c>
      <c r="I30" s="32">
        <v>0</v>
      </c>
      <c r="J30" s="32"/>
      <c r="K30" s="32">
        <f t="shared" si="26"/>
        <v>97850</v>
      </c>
      <c r="L30" s="32">
        <v>0</v>
      </c>
      <c r="M30" s="32">
        <v>0</v>
      </c>
      <c r="N30" s="32">
        <f t="shared" ref="N30:N53" si="27">+K30+L30-M30</f>
        <v>97850</v>
      </c>
      <c r="O30" s="32">
        <v>0</v>
      </c>
      <c r="P30" s="32">
        <v>0</v>
      </c>
      <c r="Q30" s="32">
        <f t="shared" ref="Q30:Q53" si="28">+N30+O30-P30</f>
        <v>97850</v>
      </c>
      <c r="R30" s="32">
        <v>0</v>
      </c>
      <c r="S30" s="32">
        <v>0</v>
      </c>
      <c r="T30" s="32">
        <f t="shared" ref="T30:T53" si="29">+Q30+R30-S30</f>
        <v>97850</v>
      </c>
      <c r="U30" t="s">
        <v>124</v>
      </c>
      <c r="V30" s="300">
        <f t="shared" si="22"/>
        <v>8154</v>
      </c>
      <c r="W30" s="256">
        <f t="shared" si="23"/>
        <v>8154</v>
      </c>
      <c r="X30" s="256">
        <f t="shared" si="23"/>
        <v>8154</v>
      </c>
      <c r="Y30" s="256">
        <f t="shared" si="23"/>
        <v>8154</v>
      </c>
      <c r="Z30" s="256">
        <f t="shared" si="23"/>
        <v>8154</v>
      </c>
      <c r="AA30" s="256">
        <f t="shared" si="23"/>
        <v>8154</v>
      </c>
      <c r="AB30" s="256">
        <f t="shared" si="23"/>
        <v>8154</v>
      </c>
      <c r="AC30" s="256">
        <f t="shared" si="23"/>
        <v>8154</v>
      </c>
      <c r="AD30" s="256">
        <f t="shared" si="23"/>
        <v>8154</v>
      </c>
      <c r="AE30" s="256">
        <f t="shared" si="23"/>
        <v>8154</v>
      </c>
      <c r="AF30" s="256">
        <f t="shared" si="23"/>
        <v>8154</v>
      </c>
      <c r="AG30" s="111">
        <v>8156</v>
      </c>
      <c r="AH30" s="256">
        <f t="shared" si="24"/>
        <v>97850</v>
      </c>
      <c r="AI30" s="1">
        <f t="shared" si="25"/>
        <v>0</v>
      </c>
    </row>
    <row r="31" spans="1:35" x14ac:dyDescent="0.3">
      <c r="A31" s="13">
        <v>1100118</v>
      </c>
      <c r="B31" s="13" t="s">
        <v>399</v>
      </c>
      <c r="C31" s="13" t="s">
        <v>398</v>
      </c>
      <c r="D31" s="13" t="s">
        <v>121</v>
      </c>
      <c r="E31" s="285">
        <v>414343402</v>
      </c>
      <c r="F31" s="285">
        <v>431402</v>
      </c>
      <c r="G31" s="14" t="s">
        <v>38</v>
      </c>
      <c r="H31" s="32">
        <v>123600</v>
      </c>
      <c r="I31" s="32">
        <v>0</v>
      </c>
      <c r="J31" s="32"/>
      <c r="K31" s="32">
        <f t="shared" si="26"/>
        <v>123600</v>
      </c>
      <c r="L31" s="32">
        <v>0</v>
      </c>
      <c r="M31" s="32">
        <v>0</v>
      </c>
      <c r="N31" s="32">
        <f t="shared" si="27"/>
        <v>123600</v>
      </c>
      <c r="O31" s="32">
        <v>0</v>
      </c>
      <c r="P31" s="32">
        <v>0</v>
      </c>
      <c r="Q31" s="32">
        <f t="shared" si="28"/>
        <v>123600</v>
      </c>
      <c r="R31" s="32">
        <v>0</v>
      </c>
      <c r="S31" s="32">
        <v>0</v>
      </c>
      <c r="T31" s="32">
        <f t="shared" si="29"/>
        <v>123600</v>
      </c>
      <c r="U31" t="s">
        <v>124</v>
      </c>
      <c r="V31" s="300">
        <f t="shared" si="22"/>
        <v>10300</v>
      </c>
      <c r="W31" s="256">
        <f t="shared" si="23"/>
        <v>10300</v>
      </c>
      <c r="X31" s="256">
        <f t="shared" si="23"/>
        <v>10300</v>
      </c>
      <c r="Y31" s="256">
        <f t="shared" si="23"/>
        <v>10300</v>
      </c>
      <c r="Z31" s="256">
        <f t="shared" si="23"/>
        <v>10300</v>
      </c>
      <c r="AA31" s="256">
        <f t="shared" si="23"/>
        <v>10300</v>
      </c>
      <c r="AB31" s="256">
        <f t="shared" si="23"/>
        <v>10300</v>
      </c>
      <c r="AC31" s="256">
        <f t="shared" si="23"/>
        <v>10300</v>
      </c>
      <c r="AD31" s="256">
        <f t="shared" si="23"/>
        <v>10300</v>
      </c>
      <c r="AE31" s="256">
        <f t="shared" si="23"/>
        <v>10300</v>
      </c>
      <c r="AF31" s="256">
        <f t="shared" si="23"/>
        <v>10300</v>
      </c>
      <c r="AG31" s="111">
        <v>10300</v>
      </c>
      <c r="AH31" s="256">
        <f t="shared" si="24"/>
        <v>123600</v>
      </c>
      <c r="AI31" s="1">
        <f t="shared" si="25"/>
        <v>0</v>
      </c>
    </row>
    <row r="32" spans="1:35" x14ac:dyDescent="0.3">
      <c r="A32" s="13">
        <v>1100118</v>
      </c>
      <c r="B32" s="13" t="s">
        <v>399</v>
      </c>
      <c r="C32" s="13" t="s">
        <v>398</v>
      </c>
      <c r="D32" s="13" t="s">
        <v>121</v>
      </c>
      <c r="E32" s="285">
        <v>414343403</v>
      </c>
      <c r="F32" s="285">
        <v>431403</v>
      </c>
      <c r="G32" s="14" t="s">
        <v>25</v>
      </c>
      <c r="H32" s="32">
        <v>2060000</v>
      </c>
      <c r="I32" s="32">
        <v>0</v>
      </c>
      <c r="J32" s="32"/>
      <c r="K32" s="32">
        <f t="shared" si="26"/>
        <v>2060000</v>
      </c>
      <c r="L32" s="32">
        <v>0</v>
      </c>
      <c r="M32" s="32">
        <v>0</v>
      </c>
      <c r="N32" s="32">
        <f>+K32+L32-M32</f>
        <v>2060000</v>
      </c>
      <c r="O32" s="32">
        <v>0</v>
      </c>
      <c r="P32" s="32">
        <v>0</v>
      </c>
      <c r="Q32" s="32">
        <f>+N32+O32-P32</f>
        <v>2060000</v>
      </c>
      <c r="R32" s="32">
        <v>0</v>
      </c>
      <c r="S32" s="32">
        <v>0</v>
      </c>
      <c r="T32" s="32">
        <f>+Q32+R32-S32</f>
        <v>2060000</v>
      </c>
      <c r="U32" t="s">
        <v>124</v>
      </c>
      <c r="V32" s="300">
        <f t="shared" si="22"/>
        <v>171667</v>
      </c>
      <c r="W32" s="256">
        <f t="shared" si="23"/>
        <v>171667</v>
      </c>
      <c r="X32" s="256">
        <f t="shared" si="23"/>
        <v>171667</v>
      </c>
      <c r="Y32" s="256">
        <f t="shared" si="23"/>
        <v>171667</v>
      </c>
      <c r="Z32" s="256">
        <f t="shared" si="23"/>
        <v>171667</v>
      </c>
      <c r="AA32" s="256">
        <f t="shared" si="23"/>
        <v>171667</v>
      </c>
      <c r="AB32" s="256">
        <f t="shared" si="23"/>
        <v>171667</v>
      </c>
      <c r="AC32" s="256">
        <f t="shared" si="23"/>
        <v>171667</v>
      </c>
      <c r="AD32" s="256">
        <f t="shared" si="23"/>
        <v>171667</v>
      </c>
      <c r="AE32" s="256">
        <f t="shared" si="23"/>
        <v>171667</v>
      </c>
      <c r="AF32" s="256">
        <f t="shared" si="23"/>
        <v>171667</v>
      </c>
      <c r="AG32" s="111">
        <v>171663</v>
      </c>
      <c r="AH32" s="256">
        <f t="shared" si="24"/>
        <v>2060000</v>
      </c>
      <c r="AI32" s="1">
        <f t="shared" si="25"/>
        <v>0</v>
      </c>
    </row>
    <row r="33" spans="1:35" x14ac:dyDescent="0.3">
      <c r="A33" s="13">
        <v>1100118</v>
      </c>
      <c r="B33" s="13" t="s">
        <v>399</v>
      </c>
      <c r="C33" s="13" t="s">
        <v>398</v>
      </c>
      <c r="D33" s="13" t="s">
        <v>121</v>
      </c>
      <c r="E33" s="285">
        <v>414343501</v>
      </c>
      <c r="F33" s="285">
        <v>431501</v>
      </c>
      <c r="G33" s="14" t="s">
        <v>374</v>
      </c>
      <c r="H33" s="32">
        <v>2060000</v>
      </c>
      <c r="I33" s="32"/>
      <c r="J33" s="32"/>
      <c r="K33" s="32">
        <f t="shared" si="26"/>
        <v>2060000</v>
      </c>
      <c r="L33" s="32"/>
      <c r="M33" s="32"/>
      <c r="N33" s="32"/>
      <c r="O33" s="32"/>
      <c r="P33" s="32"/>
      <c r="Q33" s="32"/>
      <c r="R33" s="32"/>
      <c r="S33" s="32"/>
      <c r="T33" s="32"/>
      <c r="U33" t="s">
        <v>124</v>
      </c>
      <c r="V33" s="300">
        <f t="shared" si="22"/>
        <v>171667</v>
      </c>
      <c r="W33" s="256">
        <f t="shared" si="23"/>
        <v>171667</v>
      </c>
      <c r="X33" s="256">
        <f t="shared" si="23"/>
        <v>171667</v>
      </c>
      <c r="Y33" s="256">
        <f t="shared" si="23"/>
        <v>171667</v>
      </c>
      <c r="Z33" s="256">
        <f t="shared" si="23"/>
        <v>171667</v>
      </c>
      <c r="AA33" s="256">
        <f t="shared" si="23"/>
        <v>171667</v>
      </c>
      <c r="AB33" s="256">
        <f t="shared" si="23"/>
        <v>171667</v>
      </c>
      <c r="AC33" s="256">
        <f t="shared" si="23"/>
        <v>171667</v>
      </c>
      <c r="AD33" s="256">
        <f t="shared" si="23"/>
        <v>171667</v>
      </c>
      <c r="AE33" s="256">
        <f t="shared" si="23"/>
        <v>171667</v>
      </c>
      <c r="AF33" s="256">
        <f t="shared" si="23"/>
        <v>171667</v>
      </c>
      <c r="AG33" s="111">
        <v>171663</v>
      </c>
      <c r="AH33" s="256">
        <f t="shared" si="24"/>
        <v>2060000</v>
      </c>
      <c r="AI33" s="1">
        <f t="shared" si="25"/>
        <v>0</v>
      </c>
    </row>
    <row r="34" spans="1:35" x14ac:dyDescent="0.3">
      <c r="A34" s="13">
        <v>1100118</v>
      </c>
      <c r="B34" s="13" t="s">
        <v>399</v>
      </c>
      <c r="C34" s="13" t="s">
        <v>398</v>
      </c>
      <c r="D34" s="13" t="s">
        <v>121</v>
      </c>
      <c r="E34" s="285">
        <v>414343601</v>
      </c>
      <c r="F34" s="285">
        <v>431601</v>
      </c>
      <c r="G34" s="14" t="s">
        <v>377</v>
      </c>
      <c r="H34" s="32">
        <v>5150</v>
      </c>
      <c r="I34" s="32"/>
      <c r="J34" s="32"/>
      <c r="K34" s="32">
        <f t="shared" si="26"/>
        <v>5150</v>
      </c>
      <c r="L34" s="32"/>
      <c r="M34" s="32"/>
      <c r="N34" s="32"/>
      <c r="O34" s="32"/>
      <c r="P34" s="32"/>
      <c r="Q34" s="32"/>
      <c r="R34" s="32"/>
      <c r="S34" s="32"/>
      <c r="T34" s="32"/>
      <c r="U34" t="s">
        <v>124</v>
      </c>
      <c r="V34" s="300">
        <f t="shared" si="22"/>
        <v>429</v>
      </c>
      <c r="W34" s="256">
        <f t="shared" si="23"/>
        <v>429</v>
      </c>
      <c r="X34" s="256">
        <f t="shared" si="23"/>
        <v>429</v>
      </c>
      <c r="Y34" s="256">
        <f t="shared" si="23"/>
        <v>429</v>
      </c>
      <c r="Z34" s="256">
        <f t="shared" si="23"/>
        <v>429</v>
      </c>
      <c r="AA34" s="256">
        <f t="shared" si="23"/>
        <v>429</v>
      </c>
      <c r="AB34" s="256">
        <f t="shared" si="23"/>
        <v>429</v>
      </c>
      <c r="AC34" s="256">
        <f t="shared" si="23"/>
        <v>429</v>
      </c>
      <c r="AD34" s="256">
        <f t="shared" si="23"/>
        <v>429</v>
      </c>
      <c r="AE34" s="256">
        <f t="shared" si="23"/>
        <v>429</v>
      </c>
      <c r="AF34" s="256">
        <f t="shared" si="23"/>
        <v>429</v>
      </c>
      <c r="AG34" s="111">
        <v>431</v>
      </c>
      <c r="AH34" s="256">
        <f t="shared" si="24"/>
        <v>5150</v>
      </c>
      <c r="AI34" s="1">
        <f t="shared" si="25"/>
        <v>0</v>
      </c>
    </row>
    <row r="35" spans="1:35" x14ac:dyDescent="0.3">
      <c r="A35" s="13">
        <v>1100118</v>
      </c>
      <c r="B35" s="13" t="s">
        <v>399</v>
      </c>
      <c r="C35" s="13" t="s">
        <v>398</v>
      </c>
      <c r="D35" s="13" t="s">
        <v>121</v>
      </c>
      <c r="E35" s="285">
        <v>414343801</v>
      </c>
      <c r="F35" s="285">
        <v>431801</v>
      </c>
      <c r="G35" s="14" t="s">
        <v>341</v>
      </c>
      <c r="H35" s="32">
        <v>154500</v>
      </c>
      <c r="I35" s="32">
        <v>0</v>
      </c>
      <c r="J35" s="32"/>
      <c r="K35" s="32">
        <f t="shared" si="26"/>
        <v>154500</v>
      </c>
      <c r="L35" s="32">
        <v>0</v>
      </c>
      <c r="M35" s="32">
        <v>0</v>
      </c>
      <c r="N35" s="32">
        <f t="shared" si="27"/>
        <v>154500</v>
      </c>
      <c r="O35" s="32">
        <v>0</v>
      </c>
      <c r="P35" s="32">
        <v>0</v>
      </c>
      <c r="Q35" s="32">
        <f t="shared" si="28"/>
        <v>154500</v>
      </c>
      <c r="R35" s="32">
        <v>0</v>
      </c>
      <c r="S35" s="32">
        <v>0</v>
      </c>
      <c r="T35" s="32">
        <f t="shared" si="29"/>
        <v>154500</v>
      </c>
      <c r="U35" t="s">
        <v>124</v>
      </c>
      <c r="V35" s="300">
        <f t="shared" si="22"/>
        <v>12875</v>
      </c>
      <c r="W35" s="256">
        <f t="shared" si="23"/>
        <v>12875</v>
      </c>
      <c r="X35" s="256">
        <f t="shared" si="23"/>
        <v>12875</v>
      </c>
      <c r="Y35" s="256">
        <f t="shared" si="23"/>
        <v>12875</v>
      </c>
      <c r="Z35" s="256">
        <f t="shared" si="23"/>
        <v>12875</v>
      </c>
      <c r="AA35" s="256">
        <f t="shared" si="23"/>
        <v>12875</v>
      </c>
      <c r="AB35" s="256">
        <f t="shared" si="23"/>
        <v>12875</v>
      </c>
      <c r="AC35" s="256">
        <f t="shared" si="23"/>
        <v>12875</v>
      </c>
      <c r="AD35" s="256">
        <f t="shared" si="23"/>
        <v>12875</v>
      </c>
      <c r="AE35" s="256">
        <f t="shared" si="23"/>
        <v>12875</v>
      </c>
      <c r="AF35" s="256">
        <f t="shared" si="23"/>
        <v>12875</v>
      </c>
      <c r="AG35" s="111">
        <v>12875</v>
      </c>
      <c r="AH35" s="256">
        <f t="shared" si="24"/>
        <v>154500</v>
      </c>
      <c r="AI35" s="1">
        <f t="shared" si="25"/>
        <v>0</v>
      </c>
    </row>
    <row r="36" spans="1:35" x14ac:dyDescent="0.3">
      <c r="A36" s="13">
        <v>1100118</v>
      </c>
      <c r="B36" s="13" t="s">
        <v>399</v>
      </c>
      <c r="C36" s="13" t="s">
        <v>398</v>
      </c>
      <c r="D36" s="13" t="s">
        <v>121</v>
      </c>
      <c r="E36" s="285">
        <v>414343802</v>
      </c>
      <c r="F36" s="285">
        <v>431802</v>
      </c>
      <c r="G36" s="14" t="s">
        <v>40</v>
      </c>
      <c r="H36" s="32">
        <v>15450</v>
      </c>
      <c r="I36" s="32">
        <v>0</v>
      </c>
      <c r="J36" s="32"/>
      <c r="K36" s="32">
        <f t="shared" si="26"/>
        <v>15450</v>
      </c>
      <c r="L36" s="32">
        <v>0</v>
      </c>
      <c r="M36" s="32">
        <v>0</v>
      </c>
      <c r="N36" s="32">
        <f t="shared" si="27"/>
        <v>15450</v>
      </c>
      <c r="O36" s="32">
        <v>0</v>
      </c>
      <c r="P36" s="32">
        <v>0</v>
      </c>
      <c r="Q36" s="32">
        <f t="shared" si="28"/>
        <v>15450</v>
      </c>
      <c r="R36" s="32">
        <v>0</v>
      </c>
      <c r="S36" s="32">
        <v>0</v>
      </c>
      <c r="T36" s="32">
        <f t="shared" si="29"/>
        <v>15450</v>
      </c>
      <c r="U36" t="s">
        <v>124</v>
      </c>
      <c r="V36" s="300">
        <f t="shared" si="22"/>
        <v>1288</v>
      </c>
      <c r="W36" s="256">
        <f t="shared" si="23"/>
        <v>1288</v>
      </c>
      <c r="X36" s="256">
        <f t="shared" si="23"/>
        <v>1288</v>
      </c>
      <c r="Y36" s="256">
        <f t="shared" si="23"/>
        <v>1288</v>
      </c>
      <c r="Z36" s="256">
        <f t="shared" si="23"/>
        <v>1288</v>
      </c>
      <c r="AA36" s="256">
        <f t="shared" si="23"/>
        <v>1288</v>
      </c>
      <c r="AB36" s="256">
        <f t="shared" si="23"/>
        <v>1288</v>
      </c>
      <c r="AC36" s="256">
        <f t="shared" si="23"/>
        <v>1288</v>
      </c>
      <c r="AD36" s="256">
        <f t="shared" si="23"/>
        <v>1288</v>
      </c>
      <c r="AE36" s="256">
        <f t="shared" si="23"/>
        <v>1288</v>
      </c>
      <c r="AF36" s="256">
        <f t="shared" si="23"/>
        <v>1288</v>
      </c>
      <c r="AG36" s="111">
        <v>1282</v>
      </c>
      <c r="AH36" s="256">
        <f t="shared" si="24"/>
        <v>15450</v>
      </c>
      <c r="AI36" s="1">
        <f t="shared" si="25"/>
        <v>0</v>
      </c>
    </row>
    <row r="37" spans="1:35" x14ac:dyDescent="0.3">
      <c r="A37" s="13">
        <v>1100118</v>
      </c>
      <c r="B37" s="13" t="s">
        <v>399</v>
      </c>
      <c r="C37" s="13" t="s">
        <v>398</v>
      </c>
      <c r="D37" s="13" t="s">
        <v>121</v>
      </c>
      <c r="E37" s="285">
        <v>414343803</v>
      </c>
      <c r="F37" s="285">
        <v>431803</v>
      </c>
      <c r="G37" s="14" t="s">
        <v>42</v>
      </c>
      <c r="H37" s="32">
        <v>360500</v>
      </c>
      <c r="I37" s="32">
        <v>0</v>
      </c>
      <c r="J37" s="32"/>
      <c r="K37" s="32">
        <f t="shared" si="26"/>
        <v>360500</v>
      </c>
      <c r="L37" s="32">
        <v>0</v>
      </c>
      <c r="M37" s="32"/>
      <c r="N37" s="32">
        <f>+K37+L37-M37</f>
        <v>360500</v>
      </c>
      <c r="O37" s="32">
        <v>0</v>
      </c>
      <c r="P37" s="32"/>
      <c r="Q37" s="32">
        <f>+N37+O37-P37</f>
        <v>360500</v>
      </c>
      <c r="R37" s="32">
        <v>0</v>
      </c>
      <c r="S37" s="32"/>
      <c r="T37" s="32">
        <f>+Q37+R37-S37</f>
        <v>360500</v>
      </c>
      <c r="U37" t="s">
        <v>124</v>
      </c>
      <c r="V37" s="300">
        <f t="shared" si="22"/>
        <v>30042</v>
      </c>
      <c r="W37" s="256">
        <f t="shared" si="23"/>
        <v>30042</v>
      </c>
      <c r="X37" s="256">
        <f t="shared" si="23"/>
        <v>30042</v>
      </c>
      <c r="Y37" s="256">
        <f t="shared" si="23"/>
        <v>30042</v>
      </c>
      <c r="Z37" s="256">
        <f t="shared" si="23"/>
        <v>30042</v>
      </c>
      <c r="AA37" s="256">
        <f t="shared" si="23"/>
        <v>30042</v>
      </c>
      <c r="AB37" s="256">
        <f t="shared" si="23"/>
        <v>30042</v>
      </c>
      <c r="AC37" s="256">
        <f t="shared" si="23"/>
        <v>30042</v>
      </c>
      <c r="AD37" s="256">
        <f t="shared" si="23"/>
        <v>30042</v>
      </c>
      <c r="AE37" s="256">
        <f t="shared" si="23"/>
        <v>30042</v>
      </c>
      <c r="AF37" s="256">
        <f t="shared" si="23"/>
        <v>30042</v>
      </c>
      <c r="AG37" s="111">
        <v>30038</v>
      </c>
      <c r="AH37" s="256">
        <f t="shared" si="24"/>
        <v>360500</v>
      </c>
      <c r="AI37" s="1">
        <f t="shared" si="25"/>
        <v>0</v>
      </c>
    </row>
    <row r="38" spans="1:35" x14ac:dyDescent="0.3">
      <c r="A38" s="13">
        <v>1100118</v>
      </c>
      <c r="B38" s="13" t="s">
        <v>399</v>
      </c>
      <c r="C38" s="13" t="s">
        <v>398</v>
      </c>
      <c r="D38" s="13" t="s">
        <v>121</v>
      </c>
      <c r="E38" s="285">
        <v>414343804</v>
      </c>
      <c r="F38" s="285">
        <v>431804</v>
      </c>
      <c r="G38" s="14" t="s">
        <v>376</v>
      </c>
      <c r="H38" s="32">
        <v>597400</v>
      </c>
      <c r="I38" s="32"/>
      <c r="J38" s="32"/>
      <c r="K38" s="32">
        <f t="shared" si="26"/>
        <v>597400</v>
      </c>
      <c r="L38" s="32"/>
      <c r="M38" s="32"/>
      <c r="N38" s="32"/>
      <c r="O38" s="32"/>
      <c r="P38" s="32"/>
      <c r="Q38" s="32"/>
      <c r="R38" s="32"/>
      <c r="S38" s="32"/>
      <c r="T38" s="32"/>
      <c r="U38" t="s">
        <v>124</v>
      </c>
      <c r="V38" s="300">
        <f t="shared" si="22"/>
        <v>49783</v>
      </c>
      <c r="W38" s="256">
        <f t="shared" si="23"/>
        <v>49783</v>
      </c>
      <c r="X38" s="256">
        <f t="shared" si="23"/>
        <v>49783</v>
      </c>
      <c r="Y38" s="256">
        <f t="shared" si="23"/>
        <v>49783</v>
      </c>
      <c r="Z38" s="256">
        <f t="shared" si="23"/>
        <v>49783</v>
      </c>
      <c r="AA38" s="256">
        <f t="shared" si="23"/>
        <v>49783</v>
      </c>
      <c r="AB38" s="256">
        <f t="shared" si="23"/>
        <v>49783</v>
      </c>
      <c r="AC38" s="256">
        <f t="shared" si="23"/>
        <v>49783</v>
      </c>
      <c r="AD38" s="256">
        <f t="shared" si="23"/>
        <v>49783</v>
      </c>
      <c r="AE38" s="256">
        <f t="shared" si="23"/>
        <v>49783</v>
      </c>
      <c r="AF38" s="256">
        <f t="shared" si="23"/>
        <v>49783</v>
      </c>
      <c r="AG38" s="111">
        <v>49787</v>
      </c>
      <c r="AH38" s="256">
        <f t="shared" si="24"/>
        <v>597400</v>
      </c>
      <c r="AI38" s="1">
        <f t="shared" si="25"/>
        <v>0</v>
      </c>
    </row>
    <row r="39" spans="1:35" x14ac:dyDescent="0.3">
      <c r="A39" s="13">
        <v>1100118</v>
      </c>
      <c r="B39" s="13" t="s">
        <v>399</v>
      </c>
      <c r="C39" s="13" t="s">
        <v>398</v>
      </c>
      <c r="D39" s="13" t="s">
        <v>121</v>
      </c>
      <c r="E39" s="285">
        <v>414343805</v>
      </c>
      <c r="F39" s="285">
        <v>431805</v>
      </c>
      <c r="G39" s="14" t="s">
        <v>33</v>
      </c>
      <c r="H39" s="32">
        <v>1287500</v>
      </c>
      <c r="I39" s="32"/>
      <c r="J39" s="32"/>
      <c r="K39" s="32">
        <f t="shared" si="26"/>
        <v>1287500</v>
      </c>
      <c r="L39" s="32"/>
      <c r="M39" s="32"/>
      <c r="N39" s="32"/>
      <c r="O39" s="32"/>
      <c r="P39" s="32"/>
      <c r="Q39" s="32"/>
      <c r="R39" s="32"/>
      <c r="S39" s="32"/>
      <c r="T39" s="32"/>
      <c r="U39" t="s">
        <v>124</v>
      </c>
      <c r="V39" s="300">
        <f t="shared" si="22"/>
        <v>107292</v>
      </c>
      <c r="W39" s="256">
        <f t="shared" si="23"/>
        <v>107292</v>
      </c>
      <c r="X39" s="256">
        <f t="shared" si="23"/>
        <v>107292</v>
      </c>
      <c r="Y39" s="256">
        <f t="shared" si="23"/>
        <v>107292</v>
      </c>
      <c r="Z39" s="256">
        <f t="shared" si="23"/>
        <v>107292</v>
      </c>
      <c r="AA39" s="256">
        <f t="shared" si="23"/>
        <v>107292</v>
      </c>
      <c r="AB39" s="256">
        <f t="shared" si="23"/>
        <v>107292</v>
      </c>
      <c r="AC39" s="256">
        <f t="shared" si="23"/>
        <v>107292</v>
      </c>
      <c r="AD39" s="256">
        <f t="shared" si="23"/>
        <v>107292</v>
      </c>
      <c r="AE39" s="256">
        <f t="shared" si="23"/>
        <v>107292</v>
      </c>
      <c r="AF39" s="256">
        <f t="shared" si="23"/>
        <v>107292</v>
      </c>
      <c r="AG39" s="111">
        <v>107288</v>
      </c>
      <c r="AH39" s="256">
        <f t="shared" si="24"/>
        <v>1287500</v>
      </c>
      <c r="AI39" s="1">
        <f t="shared" si="25"/>
        <v>0</v>
      </c>
    </row>
    <row r="40" spans="1:35" x14ac:dyDescent="0.3">
      <c r="A40" s="13">
        <v>1100118</v>
      </c>
      <c r="B40" s="13" t="s">
        <v>399</v>
      </c>
      <c r="C40" s="13" t="s">
        <v>398</v>
      </c>
      <c r="D40" s="13" t="s">
        <v>121</v>
      </c>
      <c r="E40" s="285">
        <v>414343806</v>
      </c>
      <c r="F40" s="285">
        <v>431806</v>
      </c>
      <c r="G40" s="14" t="s">
        <v>383</v>
      </c>
      <c r="H40" s="32">
        <v>4377500</v>
      </c>
      <c r="I40" s="32">
        <v>0</v>
      </c>
      <c r="J40" s="32"/>
      <c r="K40" s="32">
        <f t="shared" si="26"/>
        <v>4377500</v>
      </c>
      <c r="L40" s="32">
        <v>0</v>
      </c>
      <c r="M40" s="32">
        <v>0</v>
      </c>
      <c r="N40" s="32">
        <f>+K40+L40-M40</f>
        <v>4377500</v>
      </c>
      <c r="O40" s="32">
        <v>0</v>
      </c>
      <c r="P40" s="32">
        <v>0</v>
      </c>
      <c r="Q40" s="32">
        <f>+N40+O40-P40</f>
        <v>4377500</v>
      </c>
      <c r="R40" s="32">
        <v>0</v>
      </c>
      <c r="S40" s="32">
        <v>0</v>
      </c>
      <c r="T40" s="32">
        <f>+Q40+R40-S40</f>
        <v>4377500</v>
      </c>
      <c r="U40" t="s">
        <v>124</v>
      </c>
      <c r="V40" s="300">
        <f t="shared" si="22"/>
        <v>364792</v>
      </c>
      <c r="W40" s="256">
        <f t="shared" si="23"/>
        <v>364792</v>
      </c>
      <c r="X40" s="256">
        <f t="shared" si="23"/>
        <v>364792</v>
      </c>
      <c r="Y40" s="256">
        <f t="shared" si="23"/>
        <v>364792</v>
      </c>
      <c r="Z40" s="256">
        <f t="shared" si="23"/>
        <v>364792</v>
      </c>
      <c r="AA40" s="256">
        <f t="shared" si="23"/>
        <v>364792</v>
      </c>
      <c r="AB40" s="256">
        <f t="shared" si="23"/>
        <v>364792</v>
      </c>
      <c r="AC40" s="256">
        <f t="shared" si="23"/>
        <v>364792</v>
      </c>
      <c r="AD40" s="256">
        <f t="shared" si="23"/>
        <v>364792</v>
      </c>
      <c r="AE40" s="256">
        <f t="shared" si="23"/>
        <v>364792</v>
      </c>
      <c r="AF40" s="256">
        <f t="shared" si="23"/>
        <v>364792</v>
      </c>
      <c r="AG40" s="111">
        <v>364788</v>
      </c>
      <c r="AH40" s="256">
        <f t="shared" si="24"/>
        <v>4377500</v>
      </c>
      <c r="AI40" s="1">
        <f t="shared" si="25"/>
        <v>0</v>
      </c>
    </row>
    <row r="41" spans="1:35" x14ac:dyDescent="0.3">
      <c r="A41" s="13">
        <v>1100118</v>
      </c>
      <c r="B41" s="13" t="s">
        <v>399</v>
      </c>
      <c r="C41" s="13" t="s">
        <v>398</v>
      </c>
      <c r="D41" s="13" t="s">
        <v>121</v>
      </c>
      <c r="E41" s="285">
        <v>414343807</v>
      </c>
      <c r="F41" s="285">
        <v>431807</v>
      </c>
      <c r="G41" s="14" t="s">
        <v>43</v>
      </c>
      <c r="H41" s="32">
        <v>257500</v>
      </c>
      <c r="I41" s="32">
        <v>0</v>
      </c>
      <c r="J41" s="32"/>
      <c r="K41" s="32">
        <f t="shared" si="26"/>
        <v>257500</v>
      </c>
      <c r="L41" s="32">
        <v>0</v>
      </c>
      <c r="M41" s="32">
        <v>0</v>
      </c>
      <c r="N41" s="32">
        <f>+K41+L41-M41</f>
        <v>257500</v>
      </c>
      <c r="O41" s="32">
        <v>0</v>
      </c>
      <c r="P41" s="32">
        <v>0</v>
      </c>
      <c r="Q41" s="32">
        <f>+N41+O41-P41</f>
        <v>257500</v>
      </c>
      <c r="R41" s="32">
        <v>0</v>
      </c>
      <c r="S41" s="32">
        <v>0</v>
      </c>
      <c r="T41" s="32">
        <f>+Q41+R41-S41</f>
        <v>257500</v>
      </c>
      <c r="U41" t="s">
        <v>124</v>
      </c>
      <c r="V41" s="300">
        <f t="shared" si="22"/>
        <v>21458</v>
      </c>
      <c r="W41" s="256">
        <f t="shared" si="23"/>
        <v>21458</v>
      </c>
      <c r="X41" s="256">
        <f t="shared" si="23"/>
        <v>21458</v>
      </c>
      <c r="Y41" s="256">
        <f t="shared" si="23"/>
        <v>21458</v>
      </c>
      <c r="Z41" s="256">
        <f t="shared" si="23"/>
        <v>21458</v>
      </c>
      <c r="AA41" s="256">
        <f t="shared" si="23"/>
        <v>21458</v>
      </c>
      <c r="AB41" s="256">
        <f t="shared" si="23"/>
        <v>21458</v>
      </c>
      <c r="AC41" s="256">
        <f t="shared" si="23"/>
        <v>21458</v>
      </c>
      <c r="AD41" s="256">
        <f t="shared" si="23"/>
        <v>21458</v>
      </c>
      <c r="AE41" s="256">
        <f t="shared" si="23"/>
        <v>21458</v>
      </c>
      <c r="AF41" s="256">
        <f t="shared" si="23"/>
        <v>21458</v>
      </c>
      <c r="AG41" s="111">
        <v>21462</v>
      </c>
      <c r="AH41" s="256">
        <f t="shared" si="24"/>
        <v>257500</v>
      </c>
      <c r="AI41" s="1">
        <f t="shared" si="25"/>
        <v>0</v>
      </c>
    </row>
    <row r="42" spans="1:35" x14ac:dyDescent="0.3">
      <c r="A42" s="13">
        <v>1100118</v>
      </c>
      <c r="B42" s="13" t="s">
        <v>399</v>
      </c>
      <c r="C42" s="13" t="s">
        <v>398</v>
      </c>
      <c r="D42" s="13" t="s">
        <v>121</v>
      </c>
      <c r="E42" s="285">
        <v>414343808</v>
      </c>
      <c r="F42" s="285">
        <v>431808</v>
      </c>
      <c r="G42" s="20" t="s">
        <v>342</v>
      </c>
      <c r="H42" s="32">
        <v>26780</v>
      </c>
      <c r="I42" s="32">
        <v>0</v>
      </c>
      <c r="J42" s="32"/>
      <c r="K42" s="32">
        <f t="shared" si="26"/>
        <v>26780</v>
      </c>
      <c r="L42" s="32">
        <v>0</v>
      </c>
      <c r="M42" s="32">
        <v>0</v>
      </c>
      <c r="N42" s="32">
        <f>+K42+L42-M42</f>
        <v>26780</v>
      </c>
      <c r="O42" s="32">
        <v>0</v>
      </c>
      <c r="P42" s="32">
        <v>0</v>
      </c>
      <c r="Q42" s="32">
        <f>+N42+O42-P42</f>
        <v>26780</v>
      </c>
      <c r="R42" s="32">
        <v>0</v>
      </c>
      <c r="S42" s="32">
        <v>0</v>
      </c>
      <c r="T42" s="32">
        <f>+Q42+R42-S42</f>
        <v>26780</v>
      </c>
      <c r="U42" t="s">
        <v>124</v>
      </c>
      <c r="V42" s="300">
        <f t="shared" si="22"/>
        <v>2232</v>
      </c>
      <c r="W42" s="256">
        <f t="shared" si="23"/>
        <v>2232</v>
      </c>
      <c r="X42" s="256">
        <f t="shared" si="23"/>
        <v>2232</v>
      </c>
      <c r="Y42" s="256">
        <f t="shared" si="23"/>
        <v>2232</v>
      </c>
      <c r="Z42" s="256">
        <f t="shared" si="23"/>
        <v>2232</v>
      </c>
      <c r="AA42" s="256">
        <f t="shared" si="23"/>
        <v>2232</v>
      </c>
      <c r="AB42" s="256">
        <f t="shared" si="23"/>
        <v>2232</v>
      </c>
      <c r="AC42" s="256">
        <f t="shared" si="23"/>
        <v>2232</v>
      </c>
      <c r="AD42" s="256">
        <f t="shared" si="23"/>
        <v>2232</v>
      </c>
      <c r="AE42" s="256">
        <f t="shared" si="23"/>
        <v>2232</v>
      </c>
      <c r="AF42" s="256">
        <f t="shared" si="23"/>
        <v>2232</v>
      </c>
      <c r="AG42" s="111">
        <v>2228</v>
      </c>
      <c r="AH42" s="256">
        <f t="shared" si="24"/>
        <v>26780</v>
      </c>
      <c r="AI42" s="1">
        <f t="shared" si="25"/>
        <v>0</v>
      </c>
    </row>
    <row r="43" spans="1:35" x14ac:dyDescent="0.3">
      <c r="A43" s="13">
        <v>1100118</v>
      </c>
      <c r="B43" s="13" t="s">
        <v>399</v>
      </c>
      <c r="C43" s="13" t="s">
        <v>398</v>
      </c>
      <c r="D43" s="13" t="s">
        <v>121</v>
      </c>
      <c r="E43" s="285">
        <v>414343809</v>
      </c>
      <c r="F43" s="285">
        <v>431809</v>
      </c>
      <c r="G43" s="20" t="s">
        <v>343</v>
      </c>
      <c r="H43" s="32">
        <v>77250</v>
      </c>
      <c r="I43" s="32">
        <v>0</v>
      </c>
      <c r="J43" s="32"/>
      <c r="K43" s="32">
        <f t="shared" si="26"/>
        <v>77250</v>
      </c>
      <c r="L43" s="32">
        <v>0</v>
      </c>
      <c r="M43" s="32">
        <v>0</v>
      </c>
      <c r="N43" s="32">
        <f>+K43+L43-M43</f>
        <v>77250</v>
      </c>
      <c r="O43" s="32">
        <v>0</v>
      </c>
      <c r="P43" s="32">
        <v>0</v>
      </c>
      <c r="Q43" s="32">
        <f>+N43+O43-P43</f>
        <v>77250</v>
      </c>
      <c r="R43" s="32">
        <v>0</v>
      </c>
      <c r="S43" s="32">
        <v>0</v>
      </c>
      <c r="T43" s="32">
        <f>+Q43+R43-S43</f>
        <v>77250</v>
      </c>
      <c r="U43" t="s">
        <v>124</v>
      </c>
      <c r="V43" s="300">
        <f t="shared" si="22"/>
        <v>6438</v>
      </c>
      <c r="W43" s="256">
        <f t="shared" si="23"/>
        <v>6438</v>
      </c>
      <c r="X43" s="256">
        <f t="shared" si="23"/>
        <v>6438</v>
      </c>
      <c r="Y43" s="256">
        <f t="shared" si="23"/>
        <v>6438</v>
      </c>
      <c r="Z43" s="256">
        <f t="shared" si="23"/>
        <v>6438</v>
      </c>
      <c r="AA43" s="256">
        <f t="shared" si="23"/>
        <v>6438</v>
      </c>
      <c r="AB43" s="256">
        <f t="shared" si="23"/>
        <v>6438</v>
      </c>
      <c r="AC43" s="256">
        <f t="shared" si="23"/>
        <v>6438</v>
      </c>
      <c r="AD43" s="256">
        <f t="shared" si="23"/>
        <v>6438</v>
      </c>
      <c r="AE43" s="256">
        <f t="shared" si="23"/>
        <v>6438</v>
      </c>
      <c r="AF43" s="256">
        <f t="shared" si="23"/>
        <v>6438</v>
      </c>
      <c r="AG43" s="111">
        <v>6432</v>
      </c>
      <c r="AH43" s="256">
        <f t="shared" si="24"/>
        <v>77250</v>
      </c>
      <c r="AI43" s="1">
        <f t="shared" si="25"/>
        <v>0</v>
      </c>
    </row>
    <row r="44" spans="1:35" x14ac:dyDescent="0.3">
      <c r="A44" s="13">
        <v>1100118</v>
      </c>
      <c r="B44" s="13" t="s">
        <v>399</v>
      </c>
      <c r="C44" s="13" t="s">
        <v>398</v>
      </c>
      <c r="D44" s="13" t="s">
        <v>121</v>
      </c>
      <c r="E44" s="285">
        <v>414343810</v>
      </c>
      <c r="F44" s="285">
        <v>431810</v>
      </c>
      <c r="G44" s="20" t="s">
        <v>34</v>
      </c>
      <c r="H44" s="32">
        <v>2163000</v>
      </c>
      <c r="I44" s="32"/>
      <c r="J44" s="32"/>
      <c r="K44" s="32">
        <f t="shared" si="26"/>
        <v>2163000</v>
      </c>
      <c r="L44" s="32"/>
      <c r="M44" s="32"/>
      <c r="N44" s="32"/>
      <c r="O44" s="32"/>
      <c r="P44" s="32"/>
      <c r="Q44" s="32"/>
      <c r="R44" s="32"/>
      <c r="S44" s="32"/>
      <c r="T44" s="32"/>
      <c r="U44" t="s">
        <v>124</v>
      </c>
      <c r="V44" s="300">
        <f t="shared" si="22"/>
        <v>180250</v>
      </c>
      <c r="W44" s="256">
        <f t="shared" ref="W44:AF53" si="30">+V44</f>
        <v>180250</v>
      </c>
      <c r="X44" s="256">
        <f t="shared" si="30"/>
        <v>180250</v>
      </c>
      <c r="Y44" s="256">
        <f t="shared" si="30"/>
        <v>180250</v>
      </c>
      <c r="Z44" s="256">
        <f t="shared" si="30"/>
        <v>180250</v>
      </c>
      <c r="AA44" s="256">
        <f t="shared" si="30"/>
        <v>180250</v>
      </c>
      <c r="AB44" s="256">
        <f t="shared" si="30"/>
        <v>180250</v>
      </c>
      <c r="AC44" s="256">
        <f t="shared" si="30"/>
        <v>180250</v>
      </c>
      <c r="AD44" s="256">
        <f t="shared" si="30"/>
        <v>180250</v>
      </c>
      <c r="AE44" s="256">
        <f t="shared" si="30"/>
        <v>180250</v>
      </c>
      <c r="AF44" s="256">
        <f t="shared" si="30"/>
        <v>180250</v>
      </c>
      <c r="AG44" s="111">
        <v>180250</v>
      </c>
      <c r="AH44" s="256">
        <f t="shared" si="24"/>
        <v>2163000</v>
      </c>
      <c r="AI44" s="1">
        <f t="shared" si="25"/>
        <v>0</v>
      </c>
    </row>
    <row r="45" spans="1:35" x14ac:dyDescent="0.3">
      <c r="A45" s="13">
        <v>1100118</v>
      </c>
      <c r="B45" s="13" t="s">
        <v>399</v>
      </c>
      <c r="C45" s="13" t="s">
        <v>398</v>
      </c>
      <c r="D45" s="13" t="s">
        <v>121</v>
      </c>
      <c r="E45" s="285">
        <v>414343811</v>
      </c>
      <c r="F45" s="285">
        <v>431811</v>
      </c>
      <c r="G45" s="20" t="s">
        <v>35</v>
      </c>
      <c r="H45" s="32">
        <v>1030000</v>
      </c>
      <c r="I45" s="32"/>
      <c r="J45" s="32"/>
      <c r="K45" s="32">
        <f t="shared" si="26"/>
        <v>1030000</v>
      </c>
      <c r="L45" s="32"/>
      <c r="M45" s="32"/>
      <c r="N45" s="32"/>
      <c r="O45" s="32"/>
      <c r="P45" s="32"/>
      <c r="Q45" s="32"/>
      <c r="R45" s="32"/>
      <c r="S45" s="32"/>
      <c r="T45" s="32"/>
      <c r="U45" t="s">
        <v>124</v>
      </c>
      <c r="V45" s="300">
        <f t="shared" si="22"/>
        <v>85833</v>
      </c>
      <c r="W45" s="256">
        <f t="shared" si="30"/>
        <v>85833</v>
      </c>
      <c r="X45" s="256">
        <f t="shared" si="30"/>
        <v>85833</v>
      </c>
      <c r="Y45" s="256">
        <f t="shared" si="30"/>
        <v>85833</v>
      </c>
      <c r="Z45" s="256">
        <f t="shared" si="30"/>
        <v>85833</v>
      </c>
      <c r="AA45" s="256">
        <f t="shared" si="30"/>
        <v>85833</v>
      </c>
      <c r="AB45" s="256">
        <f t="shared" si="30"/>
        <v>85833</v>
      </c>
      <c r="AC45" s="256">
        <f t="shared" si="30"/>
        <v>85833</v>
      </c>
      <c r="AD45" s="256">
        <f t="shared" si="30"/>
        <v>85833</v>
      </c>
      <c r="AE45" s="256">
        <f t="shared" si="30"/>
        <v>85833</v>
      </c>
      <c r="AF45" s="256">
        <f t="shared" si="30"/>
        <v>85833</v>
      </c>
      <c r="AG45" s="111">
        <v>85837</v>
      </c>
      <c r="AH45" s="256">
        <f t="shared" si="24"/>
        <v>1030000</v>
      </c>
      <c r="AI45" s="1">
        <f t="shared" si="25"/>
        <v>0</v>
      </c>
    </row>
    <row r="46" spans="1:35" x14ac:dyDescent="0.3">
      <c r="A46" s="13">
        <v>1100118</v>
      </c>
      <c r="B46" s="13" t="s">
        <v>399</v>
      </c>
      <c r="C46" s="13" t="s">
        <v>398</v>
      </c>
      <c r="D46" s="13" t="s">
        <v>121</v>
      </c>
      <c r="E46" s="285">
        <v>414343812</v>
      </c>
      <c r="F46" s="285">
        <v>431812</v>
      </c>
      <c r="G46" s="20" t="s">
        <v>50</v>
      </c>
      <c r="H46" s="32">
        <v>51500</v>
      </c>
      <c r="I46" s="32">
        <v>0</v>
      </c>
      <c r="J46" s="32"/>
      <c r="K46" s="32">
        <f t="shared" si="26"/>
        <v>51500</v>
      </c>
      <c r="L46" s="32">
        <v>0</v>
      </c>
      <c r="M46" s="32">
        <v>0</v>
      </c>
      <c r="N46" s="32">
        <f>+K46+L46-M46</f>
        <v>51500</v>
      </c>
      <c r="O46" s="32">
        <v>0</v>
      </c>
      <c r="P46" s="32">
        <v>0</v>
      </c>
      <c r="Q46" s="32">
        <f>+N46+O46-P46</f>
        <v>51500</v>
      </c>
      <c r="R46" s="32">
        <v>0</v>
      </c>
      <c r="S46" s="32">
        <v>0</v>
      </c>
      <c r="T46" s="32">
        <f>+Q46+R46-S46</f>
        <v>51500</v>
      </c>
      <c r="U46" t="s">
        <v>124</v>
      </c>
      <c r="V46" s="300">
        <f t="shared" si="22"/>
        <v>4292</v>
      </c>
      <c r="W46" s="256">
        <f t="shared" si="30"/>
        <v>4292</v>
      </c>
      <c r="X46" s="256">
        <f t="shared" si="30"/>
        <v>4292</v>
      </c>
      <c r="Y46" s="256">
        <f t="shared" si="30"/>
        <v>4292</v>
      </c>
      <c r="Z46" s="256">
        <f t="shared" si="30"/>
        <v>4292</v>
      </c>
      <c r="AA46" s="256">
        <f t="shared" si="30"/>
        <v>4292</v>
      </c>
      <c r="AB46" s="256">
        <f t="shared" si="30"/>
        <v>4292</v>
      </c>
      <c r="AC46" s="256">
        <f t="shared" si="30"/>
        <v>4292</v>
      </c>
      <c r="AD46" s="256">
        <f t="shared" si="30"/>
        <v>4292</v>
      </c>
      <c r="AE46" s="256">
        <f t="shared" si="30"/>
        <v>4292</v>
      </c>
      <c r="AF46" s="256">
        <f t="shared" si="30"/>
        <v>4292</v>
      </c>
      <c r="AG46" s="111">
        <v>4288</v>
      </c>
      <c r="AH46" s="256">
        <f t="shared" si="24"/>
        <v>51500</v>
      </c>
      <c r="AI46" s="1">
        <f t="shared" si="25"/>
        <v>0</v>
      </c>
    </row>
    <row r="47" spans="1:35" x14ac:dyDescent="0.3">
      <c r="A47" s="13">
        <v>1100118</v>
      </c>
      <c r="B47" s="13" t="s">
        <v>399</v>
      </c>
      <c r="C47" s="13" t="s">
        <v>398</v>
      </c>
      <c r="D47" s="13" t="s">
        <v>121</v>
      </c>
      <c r="E47" s="285">
        <v>414343813</v>
      </c>
      <c r="F47" s="285">
        <v>431813</v>
      </c>
      <c r="G47" s="20" t="s">
        <v>51</v>
      </c>
      <c r="H47" s="32">
        <v>535600</v>
      </c>
      <c r="I47" s="32">
        <v>0</v>
      </c>
      <c r="J47" s="32"/>
      <c r="K47" s="32">
        <f t="shared" si="26"/>
        <v>535600</v>
      </c>
      <c r="L47" s="32">
        <v>0</v>
      </c>
      <c r="M47" s="32">
        <v>0</v>
      </c>
      <c r="N47" s="32">
        <f>+K47+L47-M47</f>
        <v>535600</v>
      </c>
      <c r="O47" s="32">
        <v>0</v>
      </c>
      <c r="P47" s="32">
        <v>0</v>
      </c>
      <c r="Q47" s="32">
        <f>+N47+O47-P47</f>
        <v>535600</v>
      </c>
      <c r="R47" s="32">
        <v>0</v>
      </c>
      <c r="S47" s="32">
        <v>0</v>
      </c>
      <c r="T47" s="32">
        <f>+Q47+R47-S47</f>
        <v>535600</v>
      </c>
      <c r="U47" t="s">
        <v>124</v>
      </c>
      <c r="V47" s="300">
        <f t="shared" si="22"/>
        <v>44633</v>
      </c>
      <c r="W47" s="256">
        <f t="shared" si="30"/>
        <v>44633</v>
      </c>
      <c r="X47" s="256">
        <f t="shared" si="30"/>
        <v>44633</v>
      </c>
      <c r="Y47" s="256">
        <f t="shared" si="30"/>
        <v>44633</v>
      </c>
      <c r="Z47" s="256">
        <f t="shared" si="30"/>
        <v>44633</v>
      </c>
      <c r="AA47" s="256">
        <f t="shared" si="30"/>
        <v>44633</v>
      </c>
      <c r="AB47" s="256">
        <f t="shared" si="30"/>
        <v>44633</v>
      </c>
      <c r="AC47" s="256">
        <f t="shared" si="30"/>
        <v>44633</v>
      </c>
      <c r="AD47" s="256">
        <f t="shared" si="30"/>
        <v>44633</v>
      </c>
      <c r="AE47" s="256">
        <f t="shared" si="30"/>
        <v>44633</v>
      </c>
      <c r="AF47" s="256">
        <f t="shared" si="30"/>
        <v>44633</v>
      </c>
      <c r="AG47" s="111">
        <v>44637</v>
      </c>
      <c r="AH47" s="256">
        <f t="shared" si="24"/>
        <v>535600</v>
      </c>
      <c r="AI47" s="1">
        <f t="shared" si="25"/>
        <v>0</v>
      </c>
    </row>
    <row r="48" spans="1:35" x14ac:dyDescent="0.3">
      <c r="A48" s="13">
        <v>1100118</v>
      </c>
      <c r="B48" s="13" t="s">
        <v>399</v>
      </c>
      <c r="C48" s="13" t="s">
        <v>398</v>
      </c>
      <c r="D48" s="13" t="s">
        <v>121</v>
      </c>
      <c r="E48" s="285">
        <v>414343814</v>
      </c>
      <c r="F48" s="285">
        <v>431814</v>
      </c>
      <c r="G48" s="20" t="s">
        <v>46</v>
      </c>
      <c r="H48" s="32">
        <v>25750</v>
      </c>
      <c r="I48" s="32">
        <v>0</v>
      </c>
      <c r="J48" s="32"/>
      <c r="K48" s="32">
        <f t="shared" si="26"/>
        <v>25750</v>
      </c>
      <c r="L48" s="32">
        <v>0</v>
      </c>
      <c r="M48" s="32">
        <v>0</v>
      </c>
      <c r="N48" s="32">
        <f t="shared" si="27"/>
        <v>25750</v>
      </c>
      <c r="O48" s="32">
        <v>0</v>
      </c>
      <c r="P48" s="32">
        <v>0</v>
      </c>
      <c r="Q48" s="32">
        <f t="shared" si="28"/>
        <v>25750</v>
      </c>
      <c r="R48" s="32">
        <v>0</v>
      </c>
      <c r="S48" s="32">
        <v>0</v>
      </c>
      <c r="T48" s="32">
        <f t="shared" si="29"/>
        <v>25750</v>
      </c>
      <c r="U48" t="s">
        <v>124</v>
      </c>
      <c r="V48" s="300">
        <f t="shared" si="22"/>
        <v>2146</v>
      </c>
      <c r="W48" s="256">
        <f t="shared" si="30"/>
        <v>2146</v>
      </c>
      <c r="X48" s="256">
        <f t="shared" si="30"/>
        <v>2146</v>
      </c>
      <c r="Y48" s="256">
        <f t="shared" si="30"/>
        <v>2146</v>
      </c>
      <c r="Z48" s="256">
        <f t="shared" si="30"/>
        <v>2146</v>
      </c>
      <c r="AA48" s="256">
        <f t="shared" si="30"/>
        <v>2146</v>
      </c>
      <c r="AB48" s="256">
        <f t="shared" si="30"/>
        <v>2146</v>
      </c>
      <c r="AC48" s="256">
        <f t="shared" si="30"/>
        <v>2146</v>
      </c>
      <c r="AD48" s="256">
        <f t="shared" si="30"/>
        <v>2146</v>
      </c>
      <c r="AE48" s="256">
        <f t="shared" si="30"/>
        <v>2146</v>
      </c>
      <c r="AF48" s="256">
        <f t="shared" si="30"/>
        <v>2146</v>
      </c>
      <c r="AG48" s="111">
        <v>2144</v>
      </c>
      <c r="AH48" s="256">
        <f t="shared" si="24"/>
        <v>25750</v>
      </c>
      <c r="AI48" s="1">
        <f t="shared" si="25"/>
        <v>0</v>
      </c>
    </row>
    <row r="49" spans="1:35" x14ac:dyDescent="0.3">
      <c r="A49" s="13">
        <v>1100118</v>
      </c>
      <c r="B49" s="13" t="s">
        <v>399</v>
      </c>
      <c r="C49" s="13" t="s">
        <v>398</v>
      </c>
      <c r="D49" s="13" t="s">
        <v>121</v>
      </c>
      <c r="E49" s="285">
        <v>414343815</v>
      </c>
      <c r="F49" s="285">
        <v>431815</v>
      </c>
      <c r="G49" s="20" t="s">
        <v>48</v>
      </c>
      <c r="H49" s="32">
        <v>360500</v>
      </c>
      <c r="I49" s="32">
        <v>0</v>
      </c>
      <c r="J49" s="32"/>
      <c r="K49" s="32">
        <f t="shared" si="26"/>
        <v>360500</v>
      </c>
      <c r="L49" s="32">
        <v>0</v>
      </c>
      <c r="M49" s="32">
        <v>0</v>
      </c>
      <c r="N49" s="32">
        <f t="shared" si="27"/>
        <v>360500</v>
      </c>
      <c r="O49" s="32">
        <v>0</v>
      </c>
      <c r="P49" s="32">
        <v>0</v>
      </c>
      <c r="Q49" s="32">
        <f t="shared" si="28"/>
        <v>360500</v>
      </c>
      <c r="R49" s="32">
        <v>0</v>
      </c>
      <c r="S49" s="32">
        <v>0</v>
      </c>
      <c r="T49" s="32">
        <f t="shared" si="29"/>
        <v>360500</v>
      </c>
      <c r="U49" t="s">
        <v>124</v>
      </c>
      <c r="V49" s="300">
        <f t="shared" si="22"/>
        <v>30042</v>
      </c>
      <c r="W49" s="256">
        <f t="shared" si="30"/>
        <v>30042</v>
      </c>
      <c r="X49" s="256">
        <f t="shared" si="30"/>
        <v>30042</v>
      </c>
      <c r="Y49" s="256">
        <f t="shared" si="30"/>
        <v>30042</v>
      </c>
      <c r="Z49" s="256">
        <f t="shared" si="30"/>
        <v>30042</v>
      </c>
      <c r="AA49" s="256">
        <f t="shared" si="30"/>
        <v>30042</v>
      </c>
      <c r="AB49" s="256">
        <f t="shared" si="30"/>
        <v>30042</v>
      </c>
      <c r="AC49" s="256">
        <f t="shared" si="30"/>
        <v>30042</v>
      </c>
      <c r="AD49" s="256">
        <f t="shared" si="30"/>
        <v>30042</v>
      </c>
      <c r="AE49" s="256">
        <f t="shared" si="30"/>
        <v>30042</v>
      </c>
      <c r="AF49" s="256">
        <f t="shared" si="30"/>
        <v>30042</v>
      </c>
      <c r="AG49" s="111">
        <v>30038</v>
      </c>
      <c r="AH49" s="256">
        <f t="shared" si="24"/>
        <v>360500</v>
      </c>
      <c r="AI49" s="1">
        <f t="shared" si="25"/>
        <v>0</v>
      </c>
    </row>
    <row r="50" spans="1:35" x14ac:dyDescent="0.3">
      <c r="A50" s="13">
        <v>1100118</v>
      </c>
      <c r="B50" s="13" t="s">
        <v>399</v>
      </c>
      <c r="C50" s="13" t="s">
        <v>398</v>
      </c>
      <c r="D50" s="13" t="s">
        <v>121</v>
      </c>
      <c r="E50" s="285">
        <v>414343816</v>
      </c>
      <c r="F50" s="285">
        <v>431816</v>
      </c>
      <c r="G50" s="20" t="s">
        <v>344</v>
      </c>
      <c r="H50" s="32">
        <v>978500</v>
      </c>
      <c r="I50" s="32">
        <v>0</v>
      </c>
      <c r="J50" s="32"/>
      <c r="K50" s="32">
        <f t="shared" si="26"/>
        <v>978500</v>
      </c>
      <c r="L50" s="32">
        <v>0</v>
      </c>
      <c r="M50" s="32">
        <v>0</v>
      </c>
      <c r="N50" s="32">
        <f t="shared" si="27"/>
        <v>978500</v>
      </c>
      <c r="O50" s="32">
        <v>0</v>
      </c>
      <c r="P50" s="32">
        <v>0</v>
      </c>
      <c r="Q50" s="32">
        <f t="shared" si="28"/>
        <v>978500</v>
      </c>
      <c r="R50" s="32">
        <v>0</v>
      </c>
      <c r="S50" s="32">
        <v>0</v>
      </c>
      <c r="T50" s="32">
        <f t="shared" si="29"/>
        <v>978500</v>
      </c>
      <c r="U50" t="s">
        <v>124</v>
      </c>
      <c r="V50" s="300">
        <f t="shared" si="22"/>
        <v>81542</v>
      </c>
      <c r="W50" s="256">
        <f t="shared" si="30"/>
        <v>81542</v>
      </c>
      <c r="X50" s="256">
        <f t="shared" si="30"/>
        <v>81542</v>
      </c>
      <c r="Y50" s="256">
        <f t="shared" si="30"/>
        <v>81542</v>
      </c>
      <c r="Z50" s="256">
        <f t="shared" si="30"/>
        <v>81542</v>
      </c>
      <c r="AA50" s="256">
        <f t="shared" si="30"/>
        <v>81542</v>
      </c>
      <c r="AB50" s="256">
        <f t="shared" si="30"/>
        <v>81542</v>
      </c>
      <c r="AC50" s="256">
        <f t="shared" si="30"/>
        <v>81542</v>
      </c>
      <c r="AD50" s="256">
        <f t="shared" si="30"/>
        <v>81542</v>
      </c>
      <c r="AE50" s="256">
        <f t="shared" si="30"/>
        <v>81542</v>
      </c>
      <c r="AF50" s="256">
        <f t="shared" si="30"/>
        <v>81542</v>
      </c>
      <c r="AG50" s="111">
        <v>81538</v>
      </c>
      <c r="AH50" s="256">
        <f t="shared" si="24"/>
        <v>978500</v>
      </c>
      <c r="AI50" s="1">
        <f t="shared" si="25"/>
        <v>0</v>
      </c>
    </row>
    <row r="51" spans="1:35" x14ac:dyDescent="0.3">
      <c r="A51" s="13">
        <v>1100118</v>
      </c>
      <c r="B51" s="13" t="s">
        <v>399</v>
      </c>
      <c r="C51" s="13" t="s">
        <v>398</v>
      </c>
      <c r="D51" s="13" t="s">
        <v>121</v>
      </c>
      <c r="E51" s="285">
        <v>414343817</v>
      </c>
      <c r="F51" s="285">
        <v>431817</v>
      </c>
      <c r="G51" s="20" t="s">
        <v>378</v>
      </c>
      <c r="H51" s="32">
        <v>556200</v>
      </c>
      <c r="I51" s="32">
        <v>0</v>
      </c>
      <c r="J51" s="32"/>
      <c r="K51" s="32">
        <f t="shared" si="26"/>
        <v>556200</v>
      </c>
      <c r="L51" s="32">
        <v>0</v>
      </c>
      <c r="M51" s="32">
        <v>0</v>
      </c>
      <c r="N51" s="32">
        <f t="shared" si="27"/>
        <v>556200</v>
      </c>
      <c r="O51" s="32">
        <v>0</v>
      </c>
      <c r="P51" s="32">
        <v>0</v>
      </c>
      <c r="Q51" s="32">
        <f t="shared" si="28"/>
        <v>556200</v>
      </c>
      <c r="R51" s="32">
        <v>0</v>
      </c>
      <c r="S51" s="32">
        <v>0</v>
      </c>
      <c r="T51" s="32">
        <f t="shared" si="29"/>
        <v>556200</v>
      </c>
      <c r="U51" t="s">
        <v>124</v>
      </c>
      <c r="V51" s="300">
        <f t="shared" si="22"/>
        <v>46350</v>
      </c>
      <c r="W51" s="256">
        <f t="shared" si="30"/>
        <v>46350</v>
      </c>
      <c r="X51" s="256">
        <f t="shared" si="30"/>
        <v>46350</v>
      </c>
      <c r="Y51" s="256">
        <f t="shared" si="30"/>
        <v>46350</v>
      </c>
      <c r="Z51" s="256">
        <f t="shared" si="30"/>
        <v>46350</v>
      </c>
      <c r="AA51" s="256">
        <f t="shared" si="30"/>
        <v>46350</v>
      </c>
      <c r="AB51" s="256">
        <f t="shared" si="30"/>
        <v>46350</v>
      </c>
      <c r="AC51" s="256">
        <f t="shared" si="30"/>
        <v>46350</v>
      </c>
      <c r="AD51" s="256">
        <f t="shared" si="30"/>
        <v>46350</v>
      </c>
      <c r="AE51" s="256">
        <f t="shared" si="30"/>
        <v>46350</v>
      </c>
      <c r="AF51" s="256">
        <f t="shared" si="30"/>
        <v>46350</v>
      </c>
      <c r="AG51" s="111">
        <v>46350</v>
      </c>
      <c r="AH51" s="256">
        <f t="shared" si="24"/>
        <v>556200</v>
      </c>
      <c r="AI51" s="1">
        <f t="shared" si="25"/>
        <v>0</v>
      </c>
    </row>
    <row r="52" spans="1:35" x14ac:dyDescent="0.3">
      <c r="A52" s="13">
        <v>1100118</v>
      </c>
      <c r="B52" s="13" t="s">
        <v>399</v>
      </c>
      <c r="C52" s="13" t="s">
        <v>398</v>
      </c>
      <c r="D52" s="13" t="s">
        <v>121</v>
      </c>
      <c r="E52" s="285">
        <v>414343818</v>
      </c>
      <c r="F52" s="285">
        <v>431818</v>
      </c>
      <c r="G52" s="20" t="s">
        <v>382</v>
      </c>
      <c r="H52" s="32">
        <v>1030</v>
      </c>
      <c r="I52" s="32">
        <v>0</v>
      </c>
      <c r="J52" s="32"/>
      <c r="K52" s="32">
        <f t="shared" si="26"/>
        <v>1030</v>
      </c>
      <c r="L52" s="32">
        <v>0</v>
      </c>
      <c r="M52" s="32">
        <v>0</v>
      </c>
      <c r="N52" s="32">
        <f>+K52+L52-M52</f>
        <v>1030</v>
      </c>
      <c r="O52" s="32">
        <v>0</v>
      </c>
      <c r="P52" s="32">
        <v>0</v>
      </c>
      <c r="Q52" s="32">
        <f>+N52+O52-P52</f>
        <v>1030</v>
      </c>
      <c r="R52" s="32">
        <v>0</v>
      </c>
      <c r="S52" s="32">
        <v>0</v>
      </c>
      <c r="T52" s="32">
        <f>+Q52+R52-S52</f>
        <v>1030</v>
      </c>
      <c r="U52" t="s">
        <v>124</v>
      </c>
      <c r="V52" s="300">
        <f t="shared" si="22"/>
        <v>86</v>
      </c>
      <c r="W52" s="256">
        <f t="shared" si="30"/>
        <v>86</v>
      </c>
      <c r="X52" s="256">
        <f t="shared" si="30"/>
        <v>86</v>
      </c>
      <c r="Y52" s="256">
        <f t="shared" si="30"/>
        <v>86</v>
      </c>
      <c r="Z52" s="256">
        <f t="shared" si="30"/>
        <v>86</v>
      </c>
      <c r="AA52" s="256">
        <f t="shared" si="30"/>
        <v>86</v>
      </c>
      <c r="AB52" s="256">
        <f t="shared" si="30"/>
        <v>86</v>
      </c>
      <c r="AC52" s="256">
        <f t="shared" si="30"/>
        <v>86</v>
      </c>
      <c r="AD52" s="256">
        <f t="shared" si="30"/>
        <v>86</v>
      </c>
      <c r="AE52" s="256">
        <f t="shared" si="30"/>
        <v>86</v>
      </c>
      <c r="AF52" s="256">
        <f t="shared" si="30"/>
        <v>86</v>
      </c>
      <c r="AG52" s="111">
        <v>84</v>
      </c>
      <c r="AH52" s="256">
        <f t="shared" si="24"/>
        <v>1030</v>
      </c>
      <c r="AI52" s="1">
        <f t="shared" si="25"/>
        <v>0</v>
      </c>
    </row>
    <row r="53" spans="1:35" x14ac:dyDescent="0.3">
      <c r="A53" s="13">
        <v>1100118</v>
      </c>
      <c r="B53" s="13" t="s">
        <v>399</v>
      </c>
      <c r="C53" s="13" t="s">
        <v>398</v>
      </c>
      <c r="D53" s="13" t="s">
        <v>121</v>
      </c>
      <c r="E53" s="285">
        <v>414343819</v>
      </c>
      <c r="F53" s="285">
        <v>431819</v>
      </c>
      <c r="G53" s="20" t="s">
        <v>379</v>
      </c>
      <c r="H53" s="32">
        <v>515</v>
      </c>
      <c r="I53" s="32">
        <v>0</v>
      </c>
      <c r="J53" s="32"/>
      <c r="K53" s="32">
        <f>+H53+I53-J53</f>
        <v>515</v>
      </c>
      <c r="L53" s="32">
        <v>0</v>
      </c>
      <c r="M53" s="32">
        <v>0</v>
      </c>
      <c r="N53" s="32">
        <f t="shared" si="27"/>
        <v>515</v>
      </c>
      <c r="O53" s="32">
        <v>0</v>
      </c>
      <c r="P53" s="32">
        <v>0</v>
      </c>
      <c r="Q53" s="32">
        <f t="shared" si="28"/>
        <v>515</v>
      </c>
      <c r="R53" s="32">
        <v>0</v>
      </c>
      <c r="S53" s="32">
        <v>0</v>
      </c>
      <c r="T53" s="32">
        <f t="shared" si="29"/>
        <v>515</v>
      </c>
      <c r="U53" t="s">
        <v>124</v>
      </c>
      <c r="V53" s="300">
        <f t="shared" si="22"/>
        <v>43</v>
      </c>
      <c r="W53" s="256">
        <f t="shared" si="30"/>
        <v>43</v>
      </c>
      <c r="X53" s="256">
        <f t="shared" si="30"/>
        <v>43</v>
      </c>
      <c r="Y53" s="256">
        <f t="shared" si="30"/>
        <v>43</v>
      </c>
      <c r="Z53" s="256">
        <f t="shared" si="30"/>
        <v>43</v>
      </c>
      <c r="AA53" s="256">
        <f t="shared" si="30"/>
        <v>43</v>
      </c>
      <c r="AB53" s="256">
        <f t="shared" si="30"/>
        <v>43</v>
      </c>
      <c r="AC53" s="256">
        <f t="shared" si="30"/>
        <v>43</v>
      </c>
      <c r="AD53" s="256">
        <f t="shared" si="30"/>
        <v>43</v>
      </c>
      <c r="AE53" s="256">
        <f t="shared" si="30"/>
        <v>43</v>
      </c>
      <c r="AF53" s="256">
        <f t="shared" si="30"/>
        <v>43</v>
      </c>
      <c r="AG53" s="111">
        <v>42</v>
      </c>
      <c r="AH53" s="256">
        <f t="shared" si="24"/>
        <v>515</v>
      </c>
      <c r="AI53" s="1">
        <f t="shared" si="25"/>
        <v>0</v>
      </c>
    </row>
    <row r="54" spans="1:35" x14ac:dyDescent="0.3">
      <c r="A54" s="14"/>
      <c r="B54" s="14"/>
      <c r="C54" s="14"/>
      <c r="D54" s="14"/>
      <c r="E54" s="17"/>
      <c r="F54" s="17"/>
      <c r="G54" s="17" t="s">
        <v>54</v>
      </c>
      <c r="H54" s="9">
        <f>+H55+H56+H57</f>
        <v>545900</v>
      </c>
      <c r="I54" s="9">
        <f t="shared" ref="I54:N54" si="31">SUM(I55:I57)</f>
        <v>0</v>
      </c>
      <c r="J54" s="9">
        <f t="shared" si="31"/>
        <v>0</v>
      </c>
      <c r="K54" s="9">
        <f t="shared" si="31"/>
        <v>545900</v>
      </c>
      <c r="L54" s="9">
        <f t="shared" si="31"/>
        <v>0</v>
      </c>
      <c r="M54" s="9">
        <f t="shared" si="31"/>
        <v>0</v>
      </c>
      <c r="N54" s="9">
        <f t="shared" si="31"/>
        <v>545900</v>
      </c>
      <c r="O54" s="9">
        <f t="shared" ref="O54:T54" si="32">SUM(O55:O57)</f>
        <v>0</v>
      </c>
      <c r="P54" s="9">
        <f t="shared" si="32"/>
        <v>0</v>
      </c>
      <c r="Q54" s="9">
        <f t="shared" si="32"/>
        <v>545900</v>
      </c>
      <c r="R54" s="9">
        <f t="shared" si="32"/>
        <v>0</v>
      </c>
      <c r="S54" s="9">
        <f t="shared" si="32"/>
        <v>0</v>
      </c>
      <c r="T54" s="9">
        <f t="shared" si="32"/>
        <v>545900</v>
      </c>
      <c r="U54" t="s">
        <v>124</v>
      </c>
      <c r="Y54" s="301"/>
    </row>
    <row r="55" spans="1:35" x14ac:dyDescent="0.3">
      <c r="A55" s="13">
        <v>1100118</v>
      </c>
      <c r="B55" s="13" t="s">
        <v>399</v>
      </c>
      <c r="C55" s="13" t="s">
        <v>398</v>
      </c>
      <c r="D55" s="13" t="s">
        <v>121</v>
      </c>
      <c r="E55" s="285">
        <v>414445101</v>
      </c>
      <c r="F55" s="285">
        <v>451101</v>
      </c>
      <c r="G55" s="20" t="s">
        <v>55</v>
      </c>
      <c r="H55" s="32">
        <v>535600</v>
      </c>
      <c r="I55" s="32">
        <v>0</v>
      </c>
      <c r="J55" s="32"/>
      <c r="K55" s="32">
        <f>+H55+I55-J55</f>
        <v>535600</v>
      </c>
      <c r="L55" s="32">
        <v>0</v>
      </c>
      <c r="M55" s="32">
        <v>0</v>
      </c>
      <c r="N55" s="32">
        <f>+K55+L55-M55</f>
        <v>535600</v>
      </c>
      <c r="O55" s="32">
        <v>0</v>
      </c>
      <c r="P55" s="32">
        <v>0</v>
      </c>
      <c r="Q55" s="32">
        <f>+N55+O55-P55</f>
        <v>535600</v>
      </c>
      <c r="R55" s="32">
        <v>0</v>
      </c>
      <c r="S55" s="32">
        <v>0</v>
      </c>
      <c r="T55" s="32">
        <f>+Q55+R55-S55</f>
        <v>535600</v>
      </c>
      <c r="U55" t="s">
        <v>124</v>
      </c>
      <c r="V55" s="300">
        <f t="shared" ref="V55:V57" si="33">ROUND(H55/12,0)</f>
        <v>44633</v>
      </c>
      <c r="W55" s="256">
        <f t="shared" ref="W55:AF57" si="34">+V55</f>
        <v>44633</v>
      </c>
      <c r="X55" s="256">
        <f t="shared" si="34"/>
        <v>44633</v>
      </c>
      <c r="Y55" s="256">
        <f t="shared" si="34"/>
        <v>44633</v>
      </c>
      <c r="Z55" s="256">
        <f t="shared" si="34"/>
        <v>44633</v>
      </c>
      <c r="AA55" s="256">
        <f t="shared" si="34"/>
        <v>44633</v>
      </c>
      <c r="AB55" s="256">
        <f t="shared" si="34"/>
        <v>44633</v>
      </c>
      <c r="AC55" s="256">
        <f t="shared" si="34"/>
        <v>44633</v>
      </c>
      <c r="AD55" s="256">
        <f t="shared" si="34"/>
        <v>44633</v>
      </c>
      <c r="AE55" s="256">
        <f t="shared" si="34"/>
        <v>44633</v>
      </c>
      <c r="AF55" s="256">
        <f t="shared" si="34"/>
        <v>44633</v>
      </c>
      <c r="AG55" s="111">
        <v>44637</v>
      </c>
      <c r="AH55" s="256">
        <f t="shared" ref="AH55:AH57" si="35">SUBTOTAL(9,V55:AG55)</f>
        <v>535600</v>
      </c>
      <c r="AI55" s="1">
        <f t="shared" ref="AI55:AI57" si="36">+H55-AH55</f>
        <v>0</v>
      </c>
    </row>
    <row r="56" spans="1:35" x14ac:dyDescent="0.3">
      <c r="A56" s="13">
        <v>1100118</v>
      </c>
      <c r="B56" s="13" t="s">
        <v>399</v>
      </c>
      <c r="C56" s="13" t="s">
        <v>398</v>
      </c>
      <c r="D56" s="13" t="s">
        <v>121</v>
      </c>
      <c r="E56" s="285">
        <v>414445201</v>
      </c>
      <c r="F56" s="285">
        <v>451201</v>
      </c>
      <c r="G56" s="20" t="s">
        <v>56</v>
      </c>
      <c r="H56" s="32">
        <v>5150</v>
      </c>
      <c r="I56" s="32"/>
      <c r="J56" s="32"/>
      <c r="K56" s="32">
        <f>+H56+I56-J56</f>
        <v>5150</v>
      </c>
      <c r="L56" s="32">
        <v>0</v>
      </c>
      <c r="M56" s="32">
        <v>0</v>
      </c>
      <c r="N56" s="32">
        <f>+K56+L56-M56</f>
        <v>5150</v>
      </c>
      <c r="O56" s="32">
        <v>0</v>
      </c>
      <c r="P56" s="32">
        <v>0</v>
      </c>
      <c r="Q56" s="32">
        <f>+N56+O56-P56</f>
        <v>5150</v>
      </c>
      <c r="R56" s="32">
        <v>0</v>
      </c>
      <c r="S56" s="32">
        <v>0</v>
      </c>
      <c r="T56" s="32">
        <f>+Q56+R56-S56</f>
        <v>5150</v>
      </c>
      <c r="U56" t="s">
        <v>124</v>
      </c>
      <c r="V56" s="300">
        <f t="shared" si="33"/>
        <v>429</v>
      </c>
      <c r="W56" s="256">
        <f t="shared" si="34"/>
        <v>429</v>
      </c>
      <c r="X56" s="256">
        <f t="shared" si="34"/>
        <v>429</v>
      </c>
      <c r="Y56" s="256">
        <f t="shared" si="34"/>
        <v>429</v>
      </c>
      <c r="Z56" s="256">
        <f t="shared" si="34"/>
        <v>429</v>
      </c>
      <c r="AA56" s="256">
        <f t="shared" si="34"/>
        <v>429</v>
      </c>
      <c r="AB56" s="256">
        <f t="shared" si="34"/>
        <v>429</v>
      </c>
      <c r="AC56" s="256">
        <f t="shared" si="34"/>
        <v>429</v>
      </c>
      <c r="AD56" s="256">
        <f t="shared" si="34"/>
        <v>429</v>
      </c>
      <c r="AE56" s="256">
        <f t="shared" si="34"/>
        <v>429</v>
      </c>
      <c r="AF56" s="256">
        <f t="shared" si="34"/>
        <v>429</v>
      </c>
      <c r="AG56" s="111">
        <v>431</v>
      </c>
      <c r="AH56" s="256">
        <f t="shared" si="35"/>
        <v>5150</v>
      </c>
      <c r="AI56" s="1">
        <f t="shared" si="36"/>
        <v>0</v>
      </c>
    </row>
    <row r="57" spans="1:35" x14ac:dyDescent="0.3">
      <c r="A57" s="13">
        <v>1100118</v>
      </c>
      <c r="B57" s="13" t="s">
        <v>399</v>
      </c>
      <c r="C57" s="13" t="s">
        <v>398</v>
      </c>
      <c r="D57" s="13" t="s">
        <v>121</v>
      </c>
      <c r="E57" s="285">
        <v>414445301</v>
      </c>
      <c r="F57" s="285">
        <v>451301</v>
      </c>
      <c r="G57" s="20" t="s">
        <v>57</v>
      </c>
      <c r="H57" s="32">
        <v>5150</v>
      </c>
      <c r="I57" s="32"/>
      <c r="J57" s="32"/>
      <c r="K57" s="32">
        <f>+H57+I57-J57</f>
        <v>5150</v>
      </c>
      <c r="L57" s="32">
        <v>0</v>
      </c>
      <c r="M57" s="32">
        <v>0</v>
      </c>
      <c r="N57" s="32">
        <f>+K57+L57-M57</f>
        <v>5150</v>
      </c>
      <c r="O57" s="32">
        <v>0</v>
      </c>
      <c r="P57" s="32">
        <v>0</v>
      </c>
      <c r="Q57" s="32">
        <f>+N57+O57-P57</f>
        <v>5150</v>
      </c>
      <c r="R57" s="32">
        <v>0</v>
      </c>
      <c r="S57" s="32">
        <v>0</v>
      </c>
      <c r="T57" s="32">
        <f>+Q57+R57-S57</f>
        <v>5150</v>
      </c>
      <c r="U57" t="s">
        <v>124</v>
      </c>
      <c r="V57" s="300">
        <f t="shared" si="33"/>
        <v>429</v>
      </c>
      <c r="W57" s="256">
        <f t="shared" si="34"/>
        <v>429</v>
      </c>
      <c r="X57" s="256">
        <f t="shared" si="34"/>
        <v>429</v>
      </c>
      <c r="Y57" s="256">
        <f t="shared" si="34"/>
        <v>429</v>
      </c>
      <c r="Z57" s="256">
        <f t="shared" si="34"/>
        <v>429</v>
      </c>
      <c r="AA57" s="256">
        <f t="shared" si="34"/>
        <v>429</v>
      </c>
      <c r="AB57" s="256">
        <f t="shared" si="34"/>
        <v>429</v>
      </c>
      <c r="AC57" s="256">
        <f t="shared" si="34"/>
        <v>429</v>
      </c>
      <c r="AD57" s="256">
        <f t="shared" si="34"/>
        <v>429</v>
      </c>
      <c r="AE57" s="256">
        <f t="shared" si="34"/>
        <v>429</v>
      </c>
      <c r="AF57" s="256">
        <f t="shared" si="34"/>
        <v>429</v>
      </c>
      <c r="AG57" s="111">
        <v>431</v>
      </c>
      <c r="AH57" s="256">
        <f t="shared" si="35"/>
        <v>5150</v>
      </c>
      <c r="AI57" s="1">
        <f t="shared" si="36"/>
        <v>0</v>
      </c>
    </row>
    <row r="58" spans="1:35" x14ac:dyDescent="0.3">
      <c r="A58" s="13"/>
      <c r="B58" s="13"/>
      <c r="C58" s="13"/>
      <c r="D58" s="13"/>
      <c r="E58" s="15"/>
      <c r="F58" s="15"/>
      <c r="G58" s="15" t="s">
        <v>58</v>
      </c>
      <c r="H58" s="12">
        <f t="shared" ref="H58:T58" si="37">H59</f>
        <v>6110708</v>
      </c>
      <c r="I58" s="12">
        <f t="shared" si="37"/>
        <v>0</v>
      </c>
      <c r="J58" s="12">
        <f t="shared" si="37"/>
        <v>0</v>
      </c>
      <c r="K58" s="12">
        <f t="shared" si="37"/>
        <v>6110708</v>
      </c>
      <c r="L58" s="12">
        <f t="shared" si="37"/>
        <v>0</v>
      </c>
      <c r="M58" s="12">
        <f t="shared" si="37"/>
        <v>0</v>
      </c>
      <c r="N58" s="12">
        <f t="shared" si="37"/>
        <v>6110708</v>
      </c>
      <c r="O58" s="12">
        <f t="shared" si="37"/>
        <v>0</v>
      </c>
      <c r="P58" s="12">
        <f t="shared" si="37"/>
        <v>0</v>
      </c>
      <c r="Q58" s="12">
        <f t="shared" si="37"/>
        <v>6110708</v>
      </c>
      <c r="R58" s="12">
        <f t="shared" si="37"/>
        <v>0</v>
      </c>
      <c r="S58" s="12">
        <f t="shared" si="37"/>
        <v>0</v>
      </c>
      <c r="T58" s="12">
        <f t="shared" si="37"/>
        <v>6110708</v>
      </c>
      <c r="U58" t="s">
        <v>124</v>
      </c>
      <c r="W58" s="111"/>
      <c r="Y58" s="301"/>
    </row>
    <row r="59" spans="1:35" x14ac:dyDescent="0.3">
      <c r="A59" s="14"/>
      <c r="B59" s="14"/>
      <c r="C59" s="14"/>
      <c r="D59" s="14"/>
      <c r="E59" s="17"/>
      <c r="F59" s="17"/>
      <c r="G59" s="17" t="s">
        <v>59</v>
      </c>
      <c r="H59" s="9">
        <f>+H60+H61+H62+H63+H64+H65+H66+H67+H68+H69+H70+H71+H72+H73+H74+H75+H76+H77+H78+H79+H80+H81+H82+H83+H84+H85+H86+H87</f>
        <v>6110708</v>
      </c>
      <c r="I59" s="9">
        <f t="shared" ref="I59:M59" si="38">SUM(I60:I87)</f>
        <v>0</v>
      </c>
      <c r="J59" s="9">
        <f t="shared" si="38"/>
        <v>0</v>
      </c>
      <c r="K59" s="9">
        <f t="shared" ref="K59:P59" si="39">SUM(K60:K87)</f>
        <v>6110708</v>
      </c>
      <c r="L59" s="9">
        <f t="shared" si="38"/>
        <v>0</v>
      </c>
      <c r="M59" s="9">
        <f t="shared" si="38"/>
        <v>0</v>
      </c>
      <c r="N59" s="9">
        <f t="shared" si="39"/>
        <v>6110708</v>
      </c>
      <c r="O59" s="9">
        <f t="shared" si="39"/>
        <v>0</v>
      </c>
      <c r="P59" s="9">
        <f t="shared" si="39"/>
        <v>0</v>
      </c>
      <c r="Q59" s="9">
        <f t="shared" ref="Q59:T59" si="40">SUM(Q60:Q87)</f>
        <v>6110708</v>
      </c>
      <c r="R59" s="9">
        <f t="shared" si="40"/>
        <v>0</v>
      </c>
      <c r="S59" s="9">
        <f t="shared" si="40"/>
        <v>0</v>
      </c>
      <c r="T59" s="9">
        <f t="shared" si="40"/>
        <v>6110708</v>
      </c>
      <c r="U59" t="s">
        <v>124</v>
      </c>
      <c r="Y59" s="301"/>
    </row>
    <row r="60" spans="1:35" x14ac:dyDescent="0.3">
      <c r="A60" s="13">
        <v>1100118</v>
      </c>
      <c r="B60" s="13" t="s">
        <v>399</v>
      </c>
      <c r="C60" s="13" t="s">
        <v>398</v>
      </c>
      <c r="D60" s="13" t="s">
        <v>121</v>
      </c>
      <c r="E60" s="285">
        <v>415151001</v>
      </c>
      <c r="F60" s="285">
        <v>511001</v>
      </c>
      <c r="G60" s="14" t="s">
        <v>60</v>
      </c>
      <c r="H60" s="32">
        <v>561350</v>
      </c>
      <c r="I60" s="32"/>
      <c r="J60" s="32"/>
      <c r="K60" s="32">
        <f>+H60+I60-J60</f>
        <v>561350</v>
      </c>
      <c r="L60" s="32">
        <v>0</v>
      </c>
      <c r="M60" s="32">
        <v>0</v>
      </c>
      <c r="N60" s="32">
        <f>+K60+L60-M60</f>
        <v>561350</v>
      </c>
      <c r="O60" s="32">
        <v>0</v>
      </c>
      <c r="P60" s="32">
        <v>0</v>
      </c>
      <c r="Q60" s="32">
        <f>+N60+O60-P60</f>
        <v>561350</v>
      </c>
      <c r="R60" s="32">
        <v>0</v>
      </c>
      <c r="S60" s="32">
        <v>0</v>
      </c>
      <c r="T60" s="32">
        <f>+Q60+R60-S60</f>
        <v>561350</v>
      </c>
      <c r="U60" t="s">
        <v>124</v>
      </c>
      <c r="V60" s="300">
        <f t="shared" ref="V60:V87" si="41">ROUND(H60/12,0)</f>
        <v>46779</v>
      </c>
      <c r="W60" s="256">
        <f t="shared" ref="W60:AF75" si="42">+V60</f>
        <v>46779</v>
      </c>
      <c r="X60" s="256">
        <f t="shared" si="42"/>
        <v>46779</v>
      </c>
      <c r="Y60" s="256">
        <f t="shared" si="42"/>
        <v>46779</v>
      </c>
      <c r="Z60" s="256">
        <f t="shared" si="42"/>
        <v>46779</v>
      </c>
      <c r="AA60" s="256">
        <f t="shared" si="42"/>
        <v>46779</v>
      </c>
      <c r="AB60" s="256">
        <f t="shared" si="42"/>
        <v>46779</v>
      </c>
      <c r="AC60" s="256">
        <f t="shared" si="42"/>
        <v>46779</v>
      </c>
      <c r="AD60" s="256">
        <f t="shared" si="42"/>
        <v>46779</v>
      </c>
      <c r="AE60" s="256">
        <f t="shared" si="42"/>
        <v>46779</v>
      </c>
      <c r="AF60" s="256">
        <f t="shared" si="42"/>
        <v>46779</v>
      </c>
      <c r="AG60" s="111">
        <v>46781</v>
      </c>
      <c r="AH60" s="256">
        <f t="shared" ref="AH60:AH87" si="43">SUBTOTAL(9,V60:AG60)</f>
        <v>561350</v>
      </c>
      <c r="AI60" s="1">
        <f t="shared" ref="AI60:AI87" si="44">+H60-AH60</f>
        <v>0</v>
      </c>
    </row>
    <row r="61" spans="1:35" x14ac:dyDescent="0.3">
      <c r="A61" s="13">
        <v>1100118</v>
      </c>
      <c r="B61" s="13" t="s">
        <v>399</v>
      </c>
      <c r="C61" s="13" t="s">
        <v>398</v>
      </c>
      <c r="D61" s="13" t="s">
        <v>121</v>
      </c>
      <c r="E61" s="285">
        <v>415151002</v>
      </c>
      <c r="F61" s="285">
        <v>511002</v>
      </c>
      <c r="G61" s="14" t="s">
        <v>62</v>
      </c>
      <c r="H61" s="32">
        <v>119583</v>
      </c>
      <c r="I61" s="32"/>
      <c r="J61" s="32"/>
      <c r="K61" s="32">
        <f>+H61+I61-J61</f>
        <v>119583</v>
      </c>
      <c r="L61" s="32">
        <v>0</v>
      </c>
      <c r="M61" s="32">
        <v>0</v>
      </c>
      <c r="N61" s="32">
        <f>+K61+L61-M61</f>
        <v>119583</v>
      </c>
      <c r="O61" s="32">
        <v>0</v>
      </c>
      <c r="P61" s="32">
        <v>0</v>
      </c>
      <c r="Q61" s="32">
        <f>+N61+O61-P61</f>
        <v>119583</v>
      </c>
      <c r="R61" s="32">
        <v>0</v>
      </c>
      <c r="S61" s="32">
        <v>0</v>
      </c>
      <c r="T61" s="32">
        <f>+Q61+R61-S61</f>
        <v>119583</v>
      </c>
      <c r="U61" t="s">
        <v>124</v>
      </c>
      <c r="V61" s="300">
        <f t="shared" si="41"/>
        <v>9965</v>
      </c>
      <c r="W61" s="256">
        <f t="shared" si="42"/>
        <v>9965</v>
      </c>
      <c r="X61" s="256">
        <f t="shared" si="42"/>
        <v>9965</v>
      </c>
      <c r="Y61" s="256">
        <f t="shared" si="42"/>
        <v>9965</v>
      </c>
      <c r="Z61" s="256">
        <f t="shared" si="42"/>
        <v>9965</v>
      </c>
      <c r="AA61" s="256">
        <f t="shared" si="42"/>
        <v>9965</v>
      </c>
      <c r="AB61" s="256">
        <f t="shared" si="42"/>
        <v>9965</v>
      </c>
      <c r="AC61" s="256">
        <f t="shared" si="42"/>
        <v>9965</v>
      </c>
      <c r="AD61" s="256">
        <f t="shared" si="42"/>
        <v>9965</v>
      </c>
      <c r="AE61" s="256">
        <f t="shared" si="42"/>
        <v>9965</v>
      </c>
      <c r="AF61" s="256">
        <f t="shared" si="42"/>
        <v>9965</v>
      </c>
      <c r="AG61" s="111">
        <v>9968</v>
      </c>
      <c r="AH61" s="256">
        <f t="shared" si="43"/>
        <v>119583</v>
      </c>
      <c r="AI61" s="1">
        <f t="shared" si="44"/>
        <v>0</v>
      </c>
    </row>
    <row r="62" spans="1:35" x14ac:dyDescent="0.3">
      <c r="A62" s="13">
        <v>1100118</v>
      </c>
      <c r="B62" s="13" t="s">
        <v>399</v>
      </c>
      <c r="C62" s="13" t="s">
        <v>398</v>
      </c>
      <c r="D62" s="13" t="s">
        <v>121</v>
      </c>
      <c r="E62" s="285">
        <v>415151003</v>
      </c>
      <c r="F62" s="285">
        <v>511003</v>
      </c>
      <c r="G62" s="14" t="s">
        <v>63</v>
      </c>
      <c r="H62" s="32">
        <v>517060</v>
      </c>
      <c r="I62" s="32"/>
      <c r="J62" s="32"/>
      <c r="K62" s="32">
        <f>+H62+I62-J62</f>
        <v>517060</v>
      </c>
      <c r="L62" s="32">
        <v>0</v>
      </c>
      <c r="M62" s="32">
        <v>0</v>
      </c>
      <c r="N62" s="32">
        <f>+K62+L62-M62</f>
        <v>517060</v>
      </c>
      <c r="O62" s="32">
        <v>0</v>
      </c>
      <c r="P62" s="32">
        <v>0</v>
      </c>
      <c r="Q62" s="32">
        <f>+N62+O62-P62</f>
        <v>517060</v>
      </c>
      <c r="R62" s="32">
        <v>0</v>
      </c>
      <c r="S62" s="32">
        <v>0</v>
      </c>
      <c r="T62" s="32">
        <f>+Q62+R62-S62</f>
        <v>517060</v>
      </c>
      <c r="U62" t="s">
        <v>124</v>
      </c>
      <c r="V62" s="300">
        <f t="shared" si="41"/>
        <v>43088</v>
      </c>
      <c r="W62" s="256">
        <f t="shared" si="42"/>
        <v>43088</v>
      </c>
      <c r="X62" s="256">
        <f t="shared" si="42"/>
        <v>43088</v>
      </c>
      <c r="Y62" s="256">
        <f t="shared" si="42"/>
        <v>43088</v>
      </c>
      <c r="Z62" s="256">
        <f t="shared" si="42"/>
        <v>43088</v>
      </c>
      <c r="AA62" s="256">
        <f t="shared" si="42"/>
        <v>43088</v>
      </c>
      <c r="AB62" s="256">
        <f t="shared" si="42"/>
        <v>43088</v>
      </c>
      <c r="AC62" s="256">
        <f t="shared" si="42"/>
        <v>43088</v>
      </c>
      <c r="AD62" s="256">
        <f t="shared" si="42"/>
        <v>43088</v>
      </c>
      <c r="AE62" s="256">
        <f t="shared" si="42"/>
        <v>43088</v>
      </c>
      <c r="AF62" s="256">
        <f t="shared" si="42"/>
        <v>43088</v>
      </c>
      <c r="AG62" s="111">
        <v>43092</v>
      </c>
      <c r="AH62" s="256">
        <f t="shared" si="43"/>
        <v>517060</v>
      </c>
      <c r="AI62" s="1">
        <f t="shared" si="44"/>
        <v>0</v>
      </c>
    </row>
    <row r="63" spans="1:35" x14ac:dyDescent="0.3">
      <c r="A63" s="13">
        <v>1100118</v>
      </c>
      <c r="B63" s="13" t="s">
        <v>399</v>
      </c>
      <c r="C63" s="13" t="s">
        <v>398</v>
      </c>
      <c r="D63" s="13" t="s">
        <v>121</v>
      </c>
      <c r="E63" s="285">
        <v>415151004</v>
      </c>
      <c r="F63" s="285">
        <v>511004</v>
      </c>
      <c r="G63" s="14" t="s">
        <v>64</v>
      </c>
      <c r="H63" s="32">
        <v>10300</v>
      </c>
      <c r="I63" s="32"/>
      <c r="J63" s="32"/>
      <c r="K63" s="32">
        <f t="shared" ref="K63:K87" si="45">+H63+I63-J63</f>
        <v>10300</v>
      </c>
      <c r="L63" s="32">
        <v>0</v>
      </c>
      <c r="M63" s="32">
        <v>0</v>
      </c>
      <c r="N63" s="32">
        <f t="shared" ref="N63:N87" si="46">+K63+L63-M63</f>
        <v>10300</v>
      </c>
      <c r="O63" s="32">
        <v>0</v>
      </c>
      <c r="P63" s="32">
        <v>0</v>
      </c>
      <c r="Q63" s="32">
        <f t="shared" ref="Q63:Q87" si="47">+N63+O63-P63</f>
        <v>10300</v>
      </c>
      <c r="R63" s="32">
        <v>0</v>
      </c>
      <c r="S63" s="32">
        <v>0</v>
      </c>
      <c r="T63" s="32">
        <f t="shared" ref="T63:T87" si="48">+Q63+R63-S63</f>
        <v>10300</v>
      </c>
      <c r="U63" t="s">
        <v>124</v>
      </c>
      <c r="V63" s="300">
        <f t="shared" si="41"/>
        <v>858</v>
      </c>
      <c r="W63" s="256">
        <f t="shared" si="42"/>
        <v>858</v>
      </c>
      <c r="X63" s="256">
        <f t="shared" si="42"/>
        <v>858</v>
      </c>
      <c r="Y63" s="256">
        <f t="shared" si="42"/>
        <v>858</v>
      </c>
      <c r="Z63" s="256">
        <f t="shared" si="42"/>
        <v>858</v>
      </c>
      <c r="AA63" s="256">
        <f t="shared" si="42"/>
        <v>858</v>
      </c>
      <c r="AB63" s="256">
        <f t="shared" si="42"/>
        <v>858</v>
      </c>
      <c r="AC63" s="256">
        <f t="shared" si="42"/>
        <v>858</v>
      </c>
      <c r="AD63" s="256">
        <f t="shared" si="42"/>
        <v>858</v>
      </c>
      <c r="AE63" s="256">
        <f t="shared" si="42"/>
        <v>858</v>
      </c>
      <c r="AF63" s="256">
        <f t="shared" si="42"/>
        <v>858</v>
      </c>
      <c r="AG63" s="111">
        <v>862</v>
      </c>
      <c r="AH63" s="256">
        <f t="shared" si="43"/>
        <v>10300</v>
      </c>
      <c r="AI63" s="1">
        <f t="shared" si="44"/>
        <v>0</v>
      </c>
    </row>
    <row r="64" spans="1:35" x14ac:dyDescent="0.3">
      <c r="A64" s="13">
        <v>1100118</v>
      </c>
      <c r="B64" s="13" t="s">
        <v>399</v>
      </c>
      <c r="C64" s="13" t="s">
        <v>398</v>
      </c>
      <c r="D64" s="13" t="s">
        <v>121</v>
      </c>
      <c r="E64" s="285">
        <v>415151005</v>
      </c>
      <c r="F64" s="285">
        <v>511005</v>
      </c>
      <c r="G64" s="14" t="s">
        <v>65</v>
      </c>
      <c r="H64" s="32">
        <v>1030</v>
      </c>
      <c r="I64" s="32"/>
      <c r="J64" s="32"/>
      <c r="K64" s="32">
        <f t="shared" si="45"/>
        <v>1030</v>
      </c>
      <c r="L64" s="32">
        <v>0</v>
      </c>
      <c r="M64" s="32">
        <v>0</v>
      </c>
      <c r="N64" s="32">
        <f t="shared" si="46"/>
        <v>1030</v>
      </c>
      <c r="O64" s="32">
        <v>0</v>
      </c>
      <c r="P64" s="32">
        <v>0</v>
      </c>
      <c r="Q64" s="32">
        <f t="shared" si="47"/>
        <v>1030</v>
      </c>
      <c r="R64" s="32">
        <v>0</v>
      </c>
      <c r="S64" s="32">
        <v>0</v>
      </c>
      <c r="T64" s="32">
        <f t="shared" si="48"/>
        <v>1030</v>
      </c>
      <c r="U64" t="s">
        <v>124</v>
      </c>
      <c r="V64" s="300">
        <f t="shared" si="41"/>
        <v>86</v>
      </c>
      <c r="W64" s="256">
        <f t="shared" si="42"/>
        <v>86</v>
      </c>
      <c r="X64" s="256">
        <f t="shared" si="42"/>
        <v>86</v>
      </c>
      <c r="Y64" s="256">
        <f t="shared" si="42"/>
        <v>86</v>
      </c>
      <c r="Z64" s="256">
        <f t="shared" si="42"/>
        <v>86</v>
      </c>
      <c r="AA64" s="256">
        <f t="shared" si="42"/>
        <v>86</v>
      </c>
      <c r="AB64" s="256">
        <f t="shared" si="42"/>
        <v>86</v>
      </c>
      <c r="AC64" s="256">
        <f t="shared" si="42"/>
        <v>86</v>
      </c>
      <c r="AD64" s="256">
        <f t="shared" si="42"/>
        <v>86</v>
      </c>
      <c r="AE64" s="256">
        <f t="shared" si="42"/>
        <v>86</v>
      </c>
      <c r="AF64" s="256">
        <f t="shared" si="42"/>
        <v>86</v>
      </c>
      <c r="AG64" s="111">
        <v>84</v>
      </c>
      <c r="AH64" s="256">
        <f t="shared" si="43"/>
        <v>1030</v>
      </c>
      <c r="AI64" s="1">
        <f t="shared" si="44"/>
        <v>0</v>
      </c>
    </row>
    <row r="65" spans="1:35" x14ac:dyDescent="0.3">
      <c r="A65" s="13">
        <v>1100118</v>
      </c>
      <c r="B65" s="13" t="s">
        <v>399</v>
      </c>
      <c r="C65" s="13" t="s">
        <v>398</v>
      </c>
      <c r="D65" s="13" t="s">
        <v>121</v>
      </c>
      <c r="E65" s="285">
        <v>415151006</v>
      </c>
      <c r="F65" s="285">
        <v>511006</v>
      </c>
      <c r="G65" s="14" t="s">
        <v>66</v>
      </c>
      <c r="H65" s="32">
        <v>30900</v>
      </c>
      <c r="I65" s="32">
        <v>0</v>
      </c>
      <c r="J65" s="32"/>
      <c r="K65" s="32">
        <f t="shared" si="45"/>
        <v>30900</v>
      </c>
      <c r="L65" s="32">
        <v>0</v>
      </c>
      <c r="M65" s="32">
        <v>0</v>
      </c>
      <c r="N65" s="32">
        <f t="shared" si="46"/>
        <v>30900</v>
      </c>
      <c r="O65" s="32">
        <v>0</v>
      </c>
      <c r="P65" s="32">
        <v>0</v>
      </c>
      <c r="Q65" s="32">
        <f t="shared" si="47"/>
        <v>30900</v>
      </c>
      <c r="R65" s="32">
        <v>0</v>
      </c>
      <c r="S65" s="32">
        <v>0</v>
      </c>
      <c r="T65" s="32">
        <f t="shared" si="48"/>
        <v>30900</v>
      </c>
      <c r="U65" t="s">
        <v>124</v>
      </c>
      <c r="V65" s="300">
        <f t="shared" si="41"/>
        <v>2575</v>
      </c>
      <c r="W65" s="256">
        <f t="shared" si="42"/>
        <v>2575</v>
      </c>
      <c r="X65" s="256">
        <f t="shared" si="42"/>
        <v>2575</v>
      </c>
      <c r="Y65" s="256">
        <f t="shared" si="42"/>
        <v>2575</v>
      </c>
      <c r="Z65" s="256">
        <f t="shared" si="42"/>
        <v>2575</v>
      </c>
      <c r="AA65" s="256">
        <f t="shared" si="42"/>
        <v>2575</v>
      </c>
      <c r="AB65" s="256">
        <f t="shared" si="42"/>
        <v>2575</v>
      </c>
      <c r="AC65" s="256">
        <f t="shared" si="42"/>
        <v>2575</v>
      </c>
      <c r="AD65" s="256">
        <f t="shared" si="42"/>
        <v>2575</v>
      </c>
      <c r="AE65" s="256">
        <f t="shared" si="42"/>
        <v>2575</v>
      </c>
      <c r="AF65" s="256">
        <f t="shared" si="42"/>
        <v>2575</v>
      </c>
      <c r="AG65" s="111">
        <v>2575</v>
      </c>
      <c r="AH65" s="256">
        <f t="shared" si="43"/>
        <v>30900</v>
      </c>
      <c r="AI65" s="1">
        <f t="shared" si="44"/>
        <v>0</v>
      </c>
    </row>
    <row r="66" spans="1:35" x14ac:dyDescent="0.3">
      <c r="A66" s="13">
        <v>1100118</v>
      </c>
      <c r="B66" s="13" t="s">
        <v>399</v>
      </c>
      <c r="C66" s="13" t="s">
        <v>398</v>
      </c>
      <c r="D66" s="13" t="s">
        <v>121</v>
      </c>
      <c r="E66" s="285">
        <v>415151007</v>
      </c>
      <c r="F66" s="285">
        <v>511007</v>
      </c>
      <c r="G66" s="14" t="s">
        <v>67</v>
      </c>
      <c r="H66" s="32">
        <v>104030</v>
      </c>
      <c r="I66" s="32">
        <v>0</v>
      </c>
      <c r="J66" s="32"/>
      <c r="K66" s="32">
        <f t="shared" si="45"/>
        <v>104030</v>
      </c>
      <c r="L66" s="32">
        <v>0</v>
      </c>
      <c r="M66" s="32">
        <v>0</v>
      </c>
      <c r="N66" s="32">
        <f t="shared" si="46"/>
        <v>104030</v>
      </c>
      <c r="O66" s="32">
        <v>0</v>
      </c>
      <c r="P66" s="32">
        <v>0</v>
      </c>
      <c r="Q66" s="32">
        <f t="shared" si="47"/>
        <v>104030</v>
      </c>
      <c r="R66" s="32">
        <v>0</v>
      </c>
      <c r="S66" s="32">
        <v>0</v>
      </c>
      <c r="T66" s="32">
        <f t="shared" si="48"/>
        <v>104030</v>
      </c>
      <c r="U66" t="s">
        <v>124</v>
      </c>
      <c r="V66" s="300">
        <f t="shared" si="41"/>
        <v>8669</v>
      </c>
      <c r="W66" s="256">
        <f t="shared" si="42"/>
        <v>8669</v>
      </c>
      <c r="X66" s="256">
        <f t="shared" si="42"/>
        <v>8669</v>
      </c>
      <c r="Y66" s="256">
        <f t="shared" si="42"/>
        <v>8669</v>
      </c>
      <c r="Z66" s="256">
        <f t="shared" si="42"/>
        <v>8669</v>
      </c>
      <c r="AA66" s="256">
        <f t="shared" si="42"/>
        <v>8669</v>
      </c>
      <c r="AB66" s="256">
        <f t="shared" si="42"/>
        <v>8669</v>
      </c>
      <c r="AC66" s="256">
        <f t="shared" si="42"/>
        <v>8669</v>
      </c>
      <c r="AD66" s="256">
        <f t="shared" si="42"/>
        <v>8669</v>
      </c>
      <c r="AE66" s="256">
        <f t="shared" si="42"/>
        <v>8669</v>
      </c>
      <c r="AF66" s="256">
        <f t="shared" si="42"/>
        <v>8669</v>
      </c>
      <c r="AG66" s="111">
        <v>8671</v>
      </c>
      <c r="AH66" s="256">
        <f t="shared" si="43"/>
        <v>104030</v>
      </c>
      <c r="AI66" s="1">
        <f t="shared" si="44"/>
        <v>0</v>
      </c>
    </row>
    <row r="67" spans="1:35" x14ac:dyDescent="0.3">
      <c r="A67" s="13">
        <v>1100118</v>
      </c>
      <c r="B67" s="13" t="s">
        <v>399</v>
      </c>
      <c r="C67" s="13" t="s">
        <v>398</v>
      </c>
      <c r="D67" s="13" t="s">
        <v>121</v>
      </c>
      <c r="E67" s="285">
        <v>415151008</v>
      </c>
      <c r="F67" s="285">
        <v>511008</v>
      </c>
      <c r="G67" s="14" t="s">
        <v>68</v>
      </c>
      <c r="H67" s="32">
        <v>206000</v>
      </c>
      <c r="I67" s="32">
        <v>0</v>
      </c>
      <c r="J67" s="32"/>
      <c r="K67" s="32">
        <f t="shared" si="45"/>
        <v>206000</v>
      </c>
      <c r="L67" s="32">
        <v>0</v>
      </c>
      <c r="M67" s="32">
        <v>0</v>
      </c>
      <c r="N67" s="32">
        <f t="shared" si="46"/>
        <v>206000</v>
      </c>
      <c r="O67" s="32">
        <v>0</v>
      </c>
      <c r="P67" s="32">
        <v>0</v>
      </c>
      <c r="Q67" s="32">
        <f t="shared" si="47"/>
        <v>206000</v>
      </c>
      <c r="R67" s="32">
        <v>0</v>
      </c>
      <c r="S67" s="32">
        <v>0</v>
      </c>
      <c r="T67" s="32">
        <f t="shared" si="48"/>
        <v>206000</v>
      </c>
      <c r="U67" t="s">
        <v>124</v>
      </c>
      <c r="V67" s="300">
        <f t="shared" si="41"/>
        <v>17167</v>
      </c>
      <c r="W67" s="256">
        <f t="shared" si="42"/>
        <v>17167</v>
      </c>
      <c r="X67" s="256">
        <f t="shared" si="42"/>
        <v>17167</v>
      </c>
      <c r="Y67" s="256">
        <f t="shared" si="42"/>
        <v>17167</v>
      </c>
      <c r="Z67" s="256">
        <f t="shared" si="42"/>
        <v>17167</v>
      </c>
      <c r="AA67" s="256">
        <f t="shared" si="42"/>
        <v>17167</v>
      </c>
      <c r="AB67" s="256">
        <f t="shared" si="42"/>
        <v>17167</v>
      </c>
      <c r="AC67" s="256">
        <f t="shared" si="42"/>
        <v>17167</v>
      </c>
      <c r="AD67" s="256">
        <f t="shared" si="42"/>
        <v>17167</v>
      </c>
      <c r="AE67" s="256">
        <f t="shared" si="42"/>
        <v>17167</v>
      </c>
      <c r="AF67" s="256">
        <f t="shared" si="42"/>
        <v>17167</v>
      </c>
      <c r="AG67" s="111">
        <v>17163</v>
      </c>
      <c r="AH67" s="256">
        <f t="shared" si="43"/>
        <v>206000</v>
      </c>
      <c r="AI67" s="1">
        <f t="shared" si="44"/>
        <v>0</v>
      </c>
    </row>
    <row r="68" spans="1:35" x14ac:dyDescent="0.3">
      <c r="A68" s="13">
        <v>1100118</v>
      </c>
      <c r="B68" s="13" t="s">
        <v>399</v>
      </c>
      <c r="C68" s="13" t="s">
        <v>398</v>
      </c>
      <c r="D68" s="13" t="s">
        <v>121</v>
      </c>
      <c r="E68" s="285">
        <v>415151009</v>
      </c>
      <c r="F68" s="285">
        <v>511009</v>
      </c>
      <c r="G68" s="14" t="s">
        <v>69</v>
      </c>
      <c r="H68" s="32">
        <v>97850</v>
      </c>
      <c r="I68" s="32">
        <v>0</v>
      </c>
      <c r="J68" s="32"/>
      <c r="K68" s="32">
        <f t="shared" si="45"/>
        <v>97850</v>
      </c>
      <c r="L68" s="32">
        <v>0</v>
      </c>
      <c r="M68" s="32">
        <v>0</v>
      </c>
      <c r="N68" s="32">
        <f t="shared" si="46"/>
        <v>97850</v>
      </c>
      <c r="O68" s="32">
        <v>0</v>
      </c>
      <c r="P68" s="32">
        <v>0</v>
      </c>
      <c r="Q68" s="32">
        <f t="shared" si="47"/>
        <v>97850</v>
      </c>
      <c r="R68" s="32">
        <v>0</v>
      </c>
      <c r="S68" s="32">
        <v>0</v>
      </c>
      <c r="T68" s="32">
        <f t="shared" si="48"/>
        <v>97850</v>
      </c>
      <c r="U68" t="s">
        <v>124</v>
      </c>
      <c r="V68" s="300">
        <f t="shared" si="41"/>
        <v>8154</v>
      </c>
      <c r="W68" s="256">
        <f t="shared" si="42"/>
        <v>8154</v>
      </c>
      <c r="X68" s="256">
        <f t="shared" si="42"/>
        <v>8154</v>
      </c>
      <c r="Y68" s="256">
        <f t="shared" si="42"/>
        <v>8154</v>
      </c>
      <c r="Z68" s="256">
        <f t="shared" si="42"/>
        <v>8154</v>
      </c>
      <c r="AA68" s="256">
        <f t="shared" si="42"/>
        <v>8154</v>
      </c>
      <c r="AB68" s="256">
        <f t="shared" si="42"/>
        <v>8154</v>
      </c>
      <c r="AC68" s="256">
        <f t="shared" si="42"/>
        <v>8154</v>
      </c>
      <c r="AD68" s="256">
        <f t="shared" si="42"/>
        <v>8154</v>
      </c>
      <c r="AE68" s="256">
        <f t="shared" si="42"/>
        <v>8154</v>
      </c>
      <c r="AF68" s="256">
        <f t="shared" si="42"/>
        <v>8154</v>
      </c>
      <c r="AG68" s="111">
        <v>8156</v>
      </c>
      <c r="AH68" s="256">
        <f t="shared" si="43"/>
        <v>97850</v>
      </c>
      <c r="AI68" s="1">
        <f t="shared" si="44"/>
        <v>0</v>
      </c>
    </row>
    <row r="69" spans="1:35" x14ac:dyDescent="0.3">
      <c r="A69" s="13">
        <v>1100118</v>
      </c>
      <c r="B69" s="13" t="s">
        <v>399</v>
      </c>
      <c r="C69" s="13" t="s">
        <v>398</v>
      </c>
      <c r="D69" s="21" t="s">
        <v>121</v>
      </c>
      <c r="E69" s="285">
        <v>415151010</v>
      </c>
      <c r="F69" s="285">
        <v>511010</v>
      </c>
      <c r="G69" s="14" t="s">
        <v>70</v>
      </c>
      <c r="H69" s="32">
        <v>25750</v>
      </c>
      <c r="I69" s="32">
        <v>0</v>
      </c>
      <c r="J69" s="32"/>
      <c r="K69" s="32">
        <f t="shared" si="45"/>
        <v>25750</v>
      </c>
      <c r="L69" s="32">
        <v>0</v>
      </c>
      <c r="M69" s="32">
        <v>0</v>
      </c>
      <c r="N69" s="32">
        <f t="shared" si="46"/>
        <v>25750</v>
      </c>
      <c r="O69" s="32">
        <v>0</v>
      </c>
      <c r="P69" s="32">
        <v>0</v>
      </c>
      <c r="Q69" s="32">
        <f t="shared" si="47"/>
        <v>25750</v>
      </c>
      <c r="R69" s="32">
        <v>0</v>
      </c>
      <c r="S69" s="32">
        <v>0</v>
      </c>
      <c r="T69" s="32">
        <f t="shared" si="48"/>
        <v>25750</v>
      </c>
      <c r="U69" t="s">
        <v>124</v>
      </c>
      <c r="V69" s="300">
        <f t="shared" si="41"/>
        <v>2146</v>
      </c>
      <c r="W69" s="256">
        <f t="shared" si="42"/>
        <v>2146</v>
      </c>
      <c r="X69" s="256">
        <f t="shared" si="42"/>
        <v>2146</v>
      </c>
      <c r="Y69" s="256">
        <f t="shared" si="42"/>
        <v>2146</v>
      </c>
      <c r="Z69" s="256">
        <f t="shared" si="42"/>
        <v>2146</v>
      </c>
      <c r="AA69" s="256">
        <f t="shared" si="42"/>
        <v>2146</v>
      </c>
      <c r="AB69" s="256">
        <f t="shared" si="42"/>
        <v>2146</v>
      </c>
      <c r="AC69" s="256">
        <f t="shared" si="42"/>
        <v>2146</v>
      </c>
      <c r="AD69" s="256">
        <f t="shared" si="42"/>
        <v>2146</v>
      </c>
      <c r="AE69" s="256">
        <f t="shared" si="42"/>
        <v>2146</v>
      </c>
      <c r="AF69" s="256">
        <f t="shared" si="42"/>
        <v>2146</v>
      </c>
      <c r="AG69" s="111">
        <v>2144</v>
      </c>
      <c r="AH69" s="256">
        <f t="shared" si="43"/>
        <v>25750</v>
      </c>
      <c r="AI69" s="1">
        <f t="shared" si="44"/>
        <v>0</v>
      </c>
    </row>
    <row r="70" spans="1:35" x14ac:dyDescent="0.3">
      <c r="A70" s="13">
        <v>1100118</v>
      </c>
      <c r="B70" s="13" t="s">
        <v>399</v>
      </c>
      <c r="C70" s="13" t="s">
        <v>398</v>
      </c>
      <c r="D70" s="21" t="s">
        <v>121</v>
      </c>
      <c r="E70" s="285">
        <v>415151011</v>
      </c>
      <c r="F70" s="285">
        <v>511011</v>
      </c>
      <c r="G70" s="14" t="s">
        <v>380</v>
      </c>
      <c r="H70" s="32">
        <v>12360</v>
      </c>
      <c r="I70" s="32">
        <v>0</v>
      </c>
      <c r="J70" s="32"/>
      <c r="K70" s="32">
        <f t="shared" si="45"/>
        <v>12360</v>
      </c>
      <c r="L70" s="32">
        <v>0</v>
      </c>
      <c r="M70" s="32">
        <v>0</v>
      </c>
      <c r="N70" s="32">
        <f t="shared" si="46"/>
        <v>12360</v>
      </c>
      <c r="O70" s="32">
        <v>0</v>
      </c>
      <c r="P70" s="32">
        <v>0</v>
      </c>
      <c r="Q70" s="32">
        <f t="shared" si="47"/>
        <v>12360</v>
      </c>
      <c r="R70" s="32">
        <v>0</v>
      </c>
      <c r="S70" s="32">
        <v>0</v>
      </c>
      <c r="T70" s="32">
        <f t="shared" si="48"/>
        <v>12360</v>
      </c>
      <c r="U70" t="s">
        <v>124</v>
      </c>
      <c r="V70" s="300">
        <f t="shared" si="41"/>
        <v>1030</v>
      </c>
      <c r="W70" s="256">
        <f t="shared" si="42"/>
        <v>1030</v>
      </c>
      <c r="X70" s="256">
        <f t="shared" si="42"/>
        <v>1030</v>
      </c>
      <c r="Y70" s="256">
        <f t="shared" si="42"/>
        <v>1030</v>
      </c>
      <c r="Z70" s="256">
        <f t="shared" si="42"/>
        <v>1030</v>
      </c>
      <c r="AA70" s="256">
        <f t="shared" si="42"/>
        <v>1030</v>
      </c>
      <c r="AB70" s="256">
        <f t="shared" si="42"/>
        <v>1030</v>
      </c>
      <c r="AC70" s="256">
        <f t="shared" si="42"/>
        <v>1030</v>
      </c>
      <c r="AD70" s="256">
        <f t="shared" si="42"/>
        <v>1030</v>
      </c>
      <c r="AE70" s="256">
        <f t="shared" si="42"/>
        <v>1030</v>
      </c>
      <c r="AF70" s="256">
        <f t="shared" si="42"/>
        <v>1030</v>
      </c>
      <c r="AG70" s="111">
        <v>1030</v>
      </c>
      <c r="AH70" s="256">
        <f t="shared" si="43"/>
        <v>12360</v>
      </c>
      <c r="AI70" s="1">
        <f t="shared" si="44"/>
        <v>0</v>
      </c>
    </row>
    <row r="71" spans="1:35" x14ac:dyDescent="0.3">
      <c r="A71" s="13">
        <v>1100118</v>
      </c>
      <c r="B71" s="13" t="s">
        <v>399</v>
      </c>
      <c r="C71" s="13" t="s">
        <v>398</v>
      </c>
      <c r="D71" s="21" t="s">
        <v>121</v>
      </c>
      <c r="E71" s="285">
        <v>415151012</v>
      </c>
      <c r="F71" s="285">
        <v>511012</v>
      </c>
      <c r="G71" s="14" t="s">
        <v>72</v>
      </c>
      <c r="H71" s="32">
        <v>154500</v>
      </c>
      <c r="I71" s="32">
        <v>0</v>
      </c>
      <c r="J71" s="32"/>
      <c r="K71" s="32">
        <f t="shared" si="45"/>
        <v>154500</v>
      </c>
      <c r="L71" s="32">
        <v>0</v>
      </c>
      <c r="M71" s="32">
        <v>0</v>
      </c>
      <c r="N71" s="32">
        <f t="shared" si="46"/>
        <v>154500</v>
      </c>
      <c r="O71" s="32">
        <v>0</v>
      </c>
      <c r="P71" s="32">
        <v>0</v>
      </c>
      <c r="Q71" s="32">
        <f t="shared" si="47"/>
        <v>154500</v>
      </c>
      <c r="R71" s="32">
        <v>0</v>
      </c>
      <c r="S71" s="32">
        <v>0</v>
      </c>
      <c r="T71" s="32">
        <f t="shared" si="48"/>
        <v>154500</v>
      </c>
      <c r="U71" t="s">
        <v>124</v>
      </c>
      <c r="V71" s="300">
        <f t="shared" si="41"/>
        <v>12875</v>
      </c>
      <c r="W71" s="256">
        <f t="shared" si="42"/>
        <v>12875</v>
      </c>
      <c r="X71" s="256">
        <f t="shared" si="42"/>
        <v>12875</v>
      </c>
      <c r="Y71" s="256">
        <f t="shared" si="42"/>
        <v>12875</v>
      </c>
      <c r="Z71" s="256">
        <f t="shared" si="42"/>
        <v>12875</v>
      </c>
      <c r="AA71" s="256">
        <f t="shared" si="42"/>
        <v>12875</v>
      </c>
      <c r="AB71" s="256">
        <f t="shared" si="42"/>
        <v>12875</v>
      </c>
      <c r="AC71" s="256">
        <f t="shared" si="42"/>
        <v>12875</v>
      </c>
      <c r="AD71" s="256">
        <f t="shared" si="42"/>
        <v>12875</v>
      </c>
      <c r="AE71" s="256">
        <f t="shared" si="42"/>
        <v>12875</v>
      </c>
      <c r="AF71" s="256">
        <f t="shared" si="42"/>
        <v>12875</v>
      </c>
      <c r="AG71" s="111">
        <v>12875</v>
      </c>
      <c r="AH71" s="256">
        <f t="shared" si="43"/>
        <v>154500</v>
      </c>
      <c r="AI71" s="1">
        <f t="shared" si="44"/>
        <v>0</v>
      </c>
    </row>
    <row r="72" spans="1:35" x14ac:dyDescent="0.3">
      <c r="A72" s="13">
        <v>1100118</v>
      </c>
      <c r="B72" s="13" t="s">
        <v>399</v>
      </c>
      <c r="C72" s="13" t="s">
        <v>398</v>
      </c>
      <c r="D72" s="21" t="s">
        <v>121</v>
      </c>
      <c r="E72" s="285">
        <v>415151013</v>
      </c>
      <c r="F72" s="285">
        <v>511013</v>
      </c>
      <c r="G72" s="14" t="s">
        <v>73</v>
      </c>
      <c r="H72" s="32">
        <v>213160</v>
      </c>
      <c r="I72" s="32">
        <v>0</v>
      </c>
      <c r="J72" s="32"/>
      <c r="K72" s="32">
        <f t="shared" si="45"/>
        <v>213160</v>
      </c>
      <c r="L72" s="32">
        <v>0</v>
      </c>
      <c r="M72" s="32">
        <v>0</v>
      </c>
      <c r="N72" s="32">
        <f t="shared" si="46"/>
        <v>213160</v>
      </c>
      <c r="O72" s="32">
        <v>0</v>
      </c>
      <c r="P72" s="32">
        <v>0</v>
      </c>
      <c r="Q72" s="32">
        <f t="shared" si="47"/>
        <v>213160</v>
      </c>
      <c r="R72" s="32">
        <v>0</v>
      </c>
      <c r="S72" s="32">
        <v>0</v>
      </c>
      <c r="T72" s="32">
        <f t="shared" si="48"/>
        <v>213160</v>
      </c>
      <c r="U72" t="s">
        <v>124</v>
      </c>
      <c r="V72" s="300">
        <f t="shared" si="41"/>
        <v>17763</v>
      </c>
      <c r="W72" s="256">
        <f t="shared" si="42"/>
        <v>17763</v>
      </c>
      <c r="X72" s="256">
        <f t="shared" si="42"/>
        <v>17763</v>
      </c>
      <c r="Y72" s="256">
        <f t="shared" si="42"/>
        <v>17763</v>
      </c>
      <c r="Z72" s="256">
        <f t="shared" si="42"/>
        <v>17763</v>
      </c>
      <c r="AA72" s="256">
        <f t="shared" si="42"/>
        <v>17763</v>
      </c>
      <c r="AB72" s="256">
        <f t="shared" si="42"/>
        <v>17763</v>
      </c>
      <c r="AC72" s="256">
        <f t="shared" si="42"/>
        <v>17763</v>
      </c>
      <c r="AD72" s="256">
        <f t="shared" si="42"/>
        <v>17763</v>
      </c>
      <c r="AE72" s="256">
        <f t="shared" si="42"/>
        <v>17763</v>
      </c>
      <c r="AF72" s="256">
        <f t="shared" si="42"/>
        <v>17763</v>
      </c>
      <c r="AG72" s="111">
        <v>17767</v>
      </c>
      <c r="AH72" s="256">
        <f t="shared" si="43"/>
        <v>213160</v>
      </c>
      <c r="AI72" s="1">
        <f t="shared" si="44"/>
        <v>0</v>
      </c>
    </row>
    <row r="73" spans="1:35" x14ac:dyDescent="0.3">
      <c r="A73" s="13">
        <v>1100118</v>
      </c>
      <c r="B73" s="13" t="s">
        <v>399</v>
      </c>
      <c r="C73" s="13" t="s">
        <v>398</v>
      </c>
      <c r="D73" s="21" t="s">
        <v>121</v>
      </c>
      <c r="E73" s="285">
        <v>415151014</v>
      </c>
      <c r="F73" s="285">
        <v>511014</v>
      </c>
      <c r="G73" s="14" t="s">
        <v>74</v>
      </c>
      <c r="H73" s="32">
        <v>277250</v>
      </c>
      <c r="I73" s="32">
        <v>0</v>
      </c>
      <c r="J73" s="32"/>
      <c r="K73" s="32">
        <f t="shared" si="45"/>
        <v>277250</v>
      </c>
      <c r="L73" s="32">
        <v>0</v>
      </c>
      <c r="M73" s="32">
        <v>0</v>
      </c>
      <c r="N73" s="32">
        <f t="shared" si="46"/>
        <v>277250</v>
      </c>
      <c r="O73" s="32">
        <v>0</v>
      </c>
      <c r="P73" s="32">
        <v>0</v>
      </c>
      <c r="Q73" s="32">
        <f t="shared" si="47"/>
        <v>277250</v>
      </c>
      <c r="R73" s="32">
        <v>0</v>
      </c>
      <c r="S73" s="32">
        <v>0</v>
      </c>
      <c r="T73" s="32">
        <f t="shared" si="48"/>
        <v>277250</v>
      </c>
      <c r="U73" t="s">
        <v>124</v>
      </c>
      <c r="V73" s="300">
        <f t="shared" si="41"/>
        <v>23104</v>
      </c>
      <c r="W73" s="256">
        <f t="shared" si="42"/>
        <v>23104</v>
      </c>
      <c r="X73" s="256">
        <f t="shared" si="42"/>
        <v>23104</v>
      </c>
      <c r="Y73" s="256">
        <f t="shared" si="42"/>
        <v>23104</v>
      </c>
      <c r="Z73" s="256">
        <f t="shared" si="42"/>
        <v>23104</v>
      </c>
      <c r="AA73" s="256">
        <f t="shared" si="42"/>
        <v>23104</v>
      </c>
      <c r="AB73" s="256">
        <f t="shared" si="42"/>
        <v>23104</v>
      </c>
      <c r="AC73" s="256">
        <f t="shared" si="42"/>
        <v>23104</v>
      </c>
      <c r="AD73" s="256">
        <f t="shared" si="42"/>
        <v>23104</v>
      </c>
      <c r="AE73" s="256">
        <f t="shared" si="42"/>
        <v>23104</v>
      </c>
      <c r="AF73" s="256">
        <f t="shared" si="42"/>
        <v>23104</v>
      </c>
      <c r="AG73" s="111">
        <v>23106</v>
      </c>
      <c r="AH73" s="256">
        <f t="shared" si="43"/>
        <v>277250</v>
      </c>
      <c r="AI73" s="1">
        <f t="shared" si="44"/>
        <v>0</v>
      </c>
    </row>
    <row r="74" spans="1:35" x14ac:dyDescent="0.3">
      <c r="A74" s="13">
        <v>1100118</v>
      </c>
      <c r="B74" s="13" t="s">
        <v>399</v>
      </c>
      <c r="C74" s="13" t="s">
        <v>398</v>
      </c>
      <c r="D74" s="21" t="s">
        <v>121</v>
      </c>
      <c r="E74" s="285">
        <v>415151015</v>
      </c>
      <c r="F74" s="285">
        <v>511015</v>
      </c>
      <c r="G74" s="14" t="s">
        <v>75</v>
      </c>
      <c r="H74" s="32">
        <v>669500</v>
      </c>
      <c r="I74" s="32">
        <v>0</v>
      </c>
      <c r="J74" s="32"/>
      <c r="K74" s="32">
        <f t="shared" si="45"/>
        <v>669500</v>
      </c>
      <c r="L74" s="32">
        <v>0</v>
      </c>
      <c r="M74" s="32">
        <v>0</v>
      </c>
      <c r="N74" s="32">
        <f t="shared" si="46"/>
        <v>669500</v>
      </c>
      <c r="O74" s="32">
        <v>0</v>
      </c>
      <c r="P74" s="32">
        <v>0</v>
      </c>
      <c r="Q74" s="32">
        <f t="shared" si="47"/>
        <v>669500</v>
      </c>
      <c r="R74" s="32">
        <v>0</v>
      </c>
      <c r="S74" s="32">
        <v>0</v>
      </c>
      <c r="T74" s="32">
        <f t="shared" si="48"/>
        <v>669500</v>
      </c>
      <c r="U74" t="s">
        <v>124</v>
      </c>
      <c r="V74" s="300">
        <f t="shared" si="41"/>
        <v>55792</v>
      </c>
      <c r="W74" s="256">
        <f t="shared" si="42"/>
        <v>55792</v>
      </c>
      <c r="X74" s="256">
        <f t="shared" si="42"/>
        <v>55792</v>
      </c>
      <c r="Y74" s="256">
        <f t="shared" si="42"/>
        <v>55792</v>
      </c>
      <c r="Z74" s="256">
        <f t="shared" si="42"/>
        <v>55792</v>
      </c>
      <c r="AA74" s="256">
        <f t="shared" si="42"/>
        <v>55792</v>
      </c>
      <c r="AB74" s="256">
        <f t="shared" si="42"/>
        <v>55792</v>
      </c>
      <c r="AC74" s="256">
        <f t="shared" si="42"/>
        <v>55792</v>
      </c>
      <c r="AD74" s="256">
        <f t="shared" si="42"/>
        <v>55792</v>
      </c>
      <c r="AE74" s="256">
        <f t="shared" si="42"/>
        <v>55792</v>
      </c>
      <c r="AF74" s="256">
        <f t="shared" si="42"/>
        <v>55792</v>
      </c>
      <c r="AG74" s="111">
        <v>55788</v>
      </c>
      <c r="AH74" s="256">
        <f t="shared" si="43"/>
        <v>669500</v>
      </c>
      <c r="AI74" s="1">
        <f t="shared" si="44"/>
        <v>0</v>
      </c>
    </row>
    <row r="75" spans="1:35" x14ac:dyDescent="0.3">
      <c r="A75" s="13">
        <v>1100118</v>
      </c>
      <c r="B75" s="13" t="s">
        <v>399</v>
      </c>
      <c r="C75" s="13" t="s">
        <v>398</v>
      </c>
      <c r="D75" s="21" t="s">
        <v>121</v>
      </c>
      <c r="E75" s="285">
        <v>415151016</v>
      </c>
      <c r="F75" s="285">
        <v>511016</v>
      </c>
      <c r="G75" s="14" t="s">
        <v>381</v>
      </c>
      <c r="H75" s="32">
        <v>72100</v>
      </c>
      <c r="I75" s="32">
        <v>0</v>
      </c>
      <c r="J75" s="32"/>
      <c r="K75" s="32">
        <f t="shared" si="45"/>
        <v>72100</v>
      </c>
      <c r="L75" s="32">
        <v>0</v>
      </c>
      <c r="M75" s="32">
        <v>0</v>
      </c>
      <c r="N75" s="32">
        <f t="shared" si="46"/>
        <v>72100</v>
      </c>
      <c r="O75" s="32">
        <v>0</v>
      </c>
      <c r="P75" s="32">
        <v>0</v>
      </c>
      <c r="Q75" s="32">
        <f t="shared" si="47"/>
        <v>72100</v>
      </c>
      <c r="R75" s="32">
        <v>0</v>
      </c>
      <c r="S75" s="32">
        <v>0</v>
      </c>
      <c r="T75" s="32">
        <f t="shared" si="48"/>
        <v>72100</v>
      </c>
      <c r="U75" t="s">
        <v>124</v>
      </c>
      <c r="V75" s="300">
        <f t="shared" si="41"/>
        <v>6008</v>
      </c>
      <c r="W75" s="256">
        <f t="shared" si="42"/>
        <v>6008</v>
      </c>
      <c r="X75" s="256">
        <f t="shared" si="42"/>
        <v>6008</v>
      </c>
      <c r="Y75" s="256">
        <f t="shared" si="42"/>
        <v>6008</v>
      </c>
      <c r="Z75" s="256">
        <f t="shared" si="42"/>
        <v>6008</v>
      </c>
      <c r="AA75" s="256">
        <f t="shared" si="42"/>
        <v>6008</v>
      </c>
      <c r="AB75" s="256">
        <f t="shared" si="42"/>
        <v>6008</v>
      </c>
      <c r="AC75" s="256">
        <f t="shared" si="42"/>
        <v>6008</v>
      </c>
      <c r="AD75" s="256">
        <f t="shared" si="42"/>
        <v>6008</v>
      </c>
      <c r="AE75" s="256">
        <f t="shared" si="42"/>
        <v>6008</v>
      </c>
      <c r="AF75" s="256">
        <f t="shared" si="42"/>
        <v>6008</v>
      </c>
      <c r="AG75" s="111">
        <v>6012</v>
      </c>
      <c r="AH75" s="256">
        <f t="shared" si="43"/>
        <v>72100</v>
      </c>
      <c r="AI75" s="1">
        <f t="shared" si="44"/>
        <v>0</v>
      </c>
    </row>
    <row r="76" spans="1:35" x14ac:dyDescent="0.3">
      <c r="A76" s="13">
        <v>1100118</v>
      </c>
      <c r="B76" s="13" t="s">
        <v>399</v>
      </c>
      <c r="C76" s="13" t="s">
        <v>398</v>
      </c>
      <c r="D76" s="21" t="s">
        <v>121</v>
      </c>
      <c r="E76" s="285">
        <v>415151017</v>
      </c>
      <c r="F76" s="285">
        <v>511017</v>
      </c>
      <c r="G76" s="14" t="s">
        <v>76</v>
      </c>
      <c r="H76" s="32">
        <v>2575</v>
      </c>
      <c r="I76" s="32">
        <v>0</v>
      </c>
      <c r="J76" s="32"/>
      <c r="K76" s="32">
        <f t="shared" si="45"/>
        <v>2575</v>
      </c>
      <c r="L76" s="32">
        <v>0</v>
      </c>
      <c r="M76" s="32">
        <v>0</v>
      </c>
      <c r="N76" s="32">
        <f t="shared" si="46"/>
        <v>2575</v>
      </c>
      <c r="O76" s="32">
        <v>0</v>
      </c>
      <c r="P76" s="32">
        <v>0</v>
      </c>
      <c r="Q76" s="32">
        <f t="shared" si="47"/>
        <v>2575</v>
      </c>
      <c r="R76" s="32">
        <v>0</v>
      </c>
      <c r="S76" s="32">
        <v>0</v>
      </c>
      <c r="T76" s="32">
        <f t="shared" si="48"/>
        <v>2575</v>
      </c>
      <c r="U76" t="s">
        <v>124</v>
      </c>
      <c r="V76" s="300">
        <f t="shared" si="41"/>
        <v>215</v>
      </c>
      <c r="W76" s="256">
        <f t="shared" ref="W76:AF87" si="49">+V76</f>
        <v>215</v>
      </c>
      <c r="X76" s="256">
        <f t="shared" si="49"/>
        <v>215</v>
      </c>
      <c r="Y76" s="256">
        <f t="shared" si="49"/>
        <v>215</v>
      </c>
      <c r="Z76" s="256">
        <f t="shared" si="49"/>
        <v>215</v>
      </c>
      <c r="AA76" s="256">
        <f t="shared" si="49"/>
        <v>215</v>
      </c>
      <c r="AB76" s="256">
        <f t="shared" si="49"/>
        <v>215</v>
      </c>
      <c r="AC76" s="256">
        <f t="shared" si="49"/>
        <v>215</v>
      </c>
      <c r="AD76" s="256">
        <f t="shared" si="49"/>
        <v>215</v>
      </c>
      <c r="AE76" s="256">
        <f t="shared" si="49"/>
        <v>215</v>
      </c>
      <c r="AF76" s="256">
        <f t="shared" si="49"/>
        <v>215</v>
      </c>
      <c r="AG76" s="111">
        <v>210</v>
      </c>
      <c r="AH76" s="256">
        <f t="shared" si="43"/>
        <v>2575</v>
      </c>
      <c r="AI76" s="1">
        <f t="shared" si="44"/>
        <v>0</v>
      </c>
    </row>
    <row r="77" spans="1:35" x14ac:dyDescent="0.3">
      <c r="A77" s="13">
        <v>1100118</v>
      </c>
      <c r="B77" s="13" t="s">
        <v>399</v>
      </c>
      <c r="C77" s="13" t="s">
        <v>398</v>
      </c>
      <c r="D77" s="21" t="s">
        <v>121</v>
      </c>
      <c r="E77" s="285">
        <v>415151018</v>
      </c>
      <c r="F77" s="285">
        <v>511018</v>
      </c>
      <c r="G77" s="14" t="s">
        <v>77</v>
      </c>
      <c r="H77" s="32">
        <v>66950</v>
      </c>
      <c r="I77" s="32">
        <v>0</v>
      </c>
      <c r="J77" s="32"/>
      <c r="K77" s="32">
        <f t="shared" si="45"/>
        <v>66950</v>
      </c>
      <c r="L77" s="32">
        <v>0</v>
      </c>
      <c r="M77" s="32">
        <v>0</v>
      </c>
      <c r="N77" s="32">
        <f t="shared" si="46"/>
        <v>66950</v>
      </c>
      <c r="O77" s="32">
        <v>0</v>
      </c>
      <c r="P77" s="32">
        <v>0</v>
      </c>
      <c r="Q77" s="32">
        <f t="shared" si="47"/>
        <v>66950</v>
      </c>
      <c r="R77" s="32">
        <v>0</v>
      </c>
      <c r="S77" s="32">
        <v>0</v>
      </c>
      <c r="T77" s="32">
        <f t="shared" si="48"/>
        <v>66950</v>
      </c>
      <c r="U77" t="s">
        <v>124</v>
      </c>
      <c r="V77" s="300">
        <f t="shared" si="41"/>
        <v>5579</v>
      </c>
      <c r="W77" s="256">
        <f t="shared" si="49"/>
        <v>5579</v>
      </c>
      <c r="X77" s="256">
        <f t="shared" si="49"/>
        <v>5579</v>
      </c>
      <c r="Y77" s="256">
        <f t="shared" si="49"/>
        <v>5579</v>
      </c>
      <c r="Z77" s="256">
        <f t="shared" si="49"/>
        <v>5579</v>
      </c>
      <c r="AA77" s="256">
        <f t="shared" si="49"/>
        <v>5579</v>
      </c>
      <c r="AB77" s="256">
        <f t="shared" si="49"/>
        <v>5579</v>
      </c>
      <c r="AC77" s="256">
        <f t="shared" si="49"/>
        <v>5579</v>
      </c>
      <c r="AD77" s="256">
        <f t="shared" si="49"/>
        <v>5579</v>
      </c>
      <c r="AE77" s="256">
        <f t="shared" si="49"/>
        <v>5579</v>
      </c>
      <c r="AF77" s="256">
        <f t="shared" si="49"/>
        <v>5579</v>
      </c>
      <c r="AG77" s="111">
        <v>5581</v>
      </c>
      <c r="AH77" s="256">
        <f t="shared" si="43"/>
        <v>66950</v>
      </c>
      <c r="AI77" s="1">
        <f t="shared" si="44"/>
        <v>0</v>
      </c>
    </row>
    <row r="78" spans="1:35" x14ac:dyDescent="0.3">
      <c r="A78" s="13">
        <v>1100118</v>
      </c>
      <c r="B78" s="13" t="s">
        <v>399</v>
      </c>
      <c r="C78" s="13" t="s">
        <v>398</v>
      </c>
      <c r="D78" s="21" t="s">
        <v>121</v>
      </c>
      <c r="E78" s="285">
        <v>415151019</v>
      </c>
      <c r="F78" s="285">
        <v>511019</v>
      </c>
      <c r="G78" s="14" t="s">
        <v>78</v>
      </c>
      <c r="H78" s="32">
        <v>82400</v>
      </c>
      <c r="I78" s="32">
        <v>0</v>
      </c>
      <c r="J78" s="32"/>
      <c r="K78" s="32">
        <f t="shared" si="45"/>
        <v>82400</v>
      </c>
      <c r="L78" s="32">
        <v>0</v>
      </c>
      <c r="M78" s="32">
        <v>0</v>
      </c>
      <c r="N78" s="32">
        <f t="shared" si="46"/>
        <v>82400</v>
      </c>
      <c r="O78" s="32">
        <v>0</v>
      </c>
      <c r="P78" s="32">
        <v>0</v>
      </c>
      <c r="Q78" s="32">
        <f t="shared" si="47"/>
        <v>82400</v>
      </c>
      <c r="R78" s="32">
        <v>0</v>
      </c>
      <c r="S78" s="32">
        <v>0</v>
      </c>
      <c r="T78" s="32">
        <f t="shared" si="48"/>
        <v>82400</v>
      </c>
      <c r="U78" t="s">
        <v>124</v>
      </c>
      <c r="V78" s="300">
        <f t="shared" si="41"/>
        <v>6867</v>
      </c>
      <c r="W78" s="256">
        <f t="shared" si="49"/>
        <v>6867</v>
      </c>
      <c r="X78" s="256">
        <f t="shared" si="49"/>
        <v>6867</v>
      </c>
      <c r="Y78" s="256">
        <f t="shared" si="49"/>
        <v>6867</v>
      </c>
      <c r="Z78" s="256">
        <f t="shared" si="49"/>
        <v>6867</v>
      </c>
      <c r="AA78" s="256">
        <f t="shared" si="49"/>
        <v>6867</v>
      </c>
      <c r="AB78" s="256">
        <f t="shared" si="49"/>
        <v>6867</v>
      </c>
      <c r="AC78" s="256">
        <f t="shared" si="49"/>
        <v>6867</v>
      </c>
      <c r="AD78" s="256">
        <f t="shared" si="49"/>
        <v>6867</v>
      </c>
      <c r="AE78" s="256">
        <f t="shared" si="49"/>
        <v>6867</v>
      </c>
      <c r="AF78" s="256">
        <f t="shared" si="49"/>
        <v>6867</v>
      </c>
      <c r="AG78" s="111">
        <v>6863</v>
      </c>
      <c r="AH78" s="256">
        <f t="shared" si="43"/>
        <v>82400</v>
      </c>
      <c r="AI78" s="1">
        <f t="shared" si="44"/>
        <v>0</v>
      </c>
    </row>
    <row r="79" spans="1:35" x14ac:dyDescent="0.3">
      <c r="A79" s="13">
        <v>1100118</v>
      </c>
      <c r="B79" s="13" t="s">
        <v>399</v>
      </c>
      <c r="C79" s="13" t="s">
        <v>398</v>
      </c>
      <c r="D79" s="21" t="s">
        <v>121</v>
      </c>
      <c r="E79" s="285">
        <v>415151020</v>
      </c>
      <c r="F79" s="285">
        <v>511020</v>
      </c>
      <c r="G79" s="14" t="s">
        <v>81</v>
      </c>
      <c r="H79" s="32">
        <v>2060</v>
      </c>
      <c r="I79" s="32">
        <v>0</v>
      </c>
      <c r="J79" s="32"/>
      <c r="K79" s="32">
        <f t="shared" si="45"/>
        <v>2060</v>
      </c>
      <c r="L79" s="32">
        <v>0</v>
      </c>
      <c r="M79" s="32">
        <v>0</v>
      </c>
      <c r="N79" s="32">
        <f t="shared" si="46"/>
        <v>2060</v>
      </c>
      <c r="O79" s="32">
        <v>0</v>
      </c>
      <c r="P79" s="32">
        <v>0</v>
      </c>
      <c r="Q79" s="32">
        <f t="shared" si="47"/>
        <v>2060</v>
      </c>
      <c r="R79" s="32">
        <v>0</v>
      </c>
      <c r="S79" s="32">
        <v>0</v>
      </c>
      <c r="T79" s="32">
        <f t="shared" si="48"/>
        <v>2060</v>
      </c>
      <c r="U79" t="s">
        <v>124</v>
      </c>
      <c r="V79" s="300">
        <f t="shared" si="41"/>
        <v>172</v>
      </c>
      <c r="W79" s="256">
        <f t="shared" si="49"/>
        <v>172</v>
      </c>
      <c r="X79" s="256">
        <f t="shared" si="49"/>
        <v>172</v>
      </c>
      <c r="Y79" s="256">
        <f t="shared" si="49"/>
        <v>172</v>
      </c>
      <c r="Z79" s="256">
        <f t="shared" si="49"/>
        <v>172</v>
      </c>
      <c r="AA79" s="256">
        <f t="shared" si="49"/>
        <v>172</v>
      </c>
      <c r="AB79" s="256">
        <f t="shared" si="49"/>
        <v>172</v>
      </c>
      <c r="AC79" s="256">
        <f t="shared" si="49"/>
        <v>172</v>
      </c>
      <c r="AD79" s="256">
        <f t="shared" si="49"/>
        <v>172</v>
      </c>
      <c r="AE79" s="256">
        <f t="shared" si="49"/>
        <v>172</v>
      </c>
      <c r="AF79" s="256">
        <f t="shared" si="49"/>
        <v>172</v>
      </c>
      <c r="AG79" s="111">
        <v>168</v>
      </c>
      <c r="AH79" s="256">
        <f t="shared" si="43"/>
        <v>2060</v>
      </c>
      <c r="AI79" s="1">
        <f t="shared" si="44"/>
        <v>0</v>
      </c>
    </row>
    <row r="80" spans="1:35" x14ac:dyDescent="0.3">
      <c r="A80" s="13">
        <v>1100118</v>
      </c>
      <c r="B80" s="13" t="s">
        <v>399</v>
      </c>
      <c r="C80" s="13" t="s">
        <v>398</v>
      </c>
      <c r="D80" s="21" t="s">
        <v>121</v>
      </c>
      <c r="E80" s="285">
        <v>415151021</v>
      </c>
      <c r="F80" s="285">
        <v>511021</v>
      </c>
      <c r="G80" s="14" t="s">
        <v>83</v>
      </c>
      <c r="H80" s="32">
        <v>92700</v>
      </c>
      <c r="I80" s="32">
        <v>0</v>
      </c>
      <c r="J80" s="32"/>
      <c r="K80" s="32">
        <f t="shared" si="45"/>
        <v>92700</v>
      </c>
      <c r="L80" s="32">
        <v>0</v>
      </c>
      <c r="M80" s="32">
        <v>0</v>
      </c>
      <c r="N80" s="32">
        <f t="shared" si="46"/>
        <v>92700</v>
      </c>
      <c r="O80" s="32">
        <v>0</v>
      </c>
      <c r="P80" s="32">
        <v>0</v>
      </c>
      <c r="Q80" s="32">
        <f t="shared" si="47"/>
        <v>92700</v>
      </c>
      <c r="R80" s="32">
        <v>0</v>
      </c>
      <c r="S80" s="32">
        <v>0</v>
      </c>
      <c r="T80" s="32">
        <f t="shared" si="48"/>
        <v>92700</v>
      </c>
      <c r="U80" t="s">
        <v>124</v>
      </c>
      <c r="V80" s="300">
        <f t="shared" si="41"/>
        <v>7725</v>
      </c>
      <c r="W80" s="256">
        <f t="shared" si="49"/>
        <v>7725</v>
      </c>
      <c r="X80" s="256">
        <f t="shared" si="49"/>
        <v>7725</v>
      </c>
      <c r="Y80" s="256">
        <f t="shared" si="49"/>
        <v>7725</v>
      </c>
      <c r="Z80" s="256">
        <f t="shared" si="49"/>
        <v>7725</v>
      </c>
      <c r="AA80" s="256">
        <f t="shared" si="49"/>
        <v>7725</v>
      </c>
      <c r="AB80" s="256">
        <f t="shared" si="49"/>
        <v>7725</v>
      </c>
      <c r="AC80" s="256">
        <f t="shared" si="49"/>
        <v>7725</v>
      </c>
      <c r="AD80" s="256">
        <f t="shared" si="49"/>
        <v>7725</v>
      </c>
      <c r="AE80" s="256">
        <f t="shared" si="49"/>
        <v>7725</v>
      </c>
      <c r="AF80" s="256">
        <f t="shared" si="49"/>
        <v>7725</v>
      </c>
      <c r="AG80" s="111">
        <v>7725</v>
      </c>
      <c r="AH80" s="256">
        <f t="shared" si="43"/>
        <v>92700</v>
      </c>
      <c r="AI80" s="1">
        <f t="shared" si="44"/>
        <v>0</v>
      </c>
    </row>
    <row r="81" spans="1:35" x14ac:dyDescent="0.3">
      <c r="A81" s="13">
        <v>1100118</v>
      </c>
      <c r="B81" s="13" t="s">
        <v>399</v>
      </c>
      <c r="C81" s="13" t="s">
        <v>398</v>
      </c>
      <c r="D81" s="21" t="s">
        <v>121</v>
      </c>
      <c r="E81" s="285">
        <v>415151022</v>
      </c>
      <c r="F81" s="285">
        <v>511022</v>
      </c>
      <c r="G81" s="14" t="s">
        <v>84</v>
      </c>
      <c r="H81" s="32">
        <v>144200</v>
      </c>
      <c r="I81" s="32">
        <v>0</v>
      </c>
      <c r="J81" s="32"/>
      <c r="K81" s="32">
        <f t="shared" si="45"/>
        <v>144200</v>
      </c>
      <c r="L81" s="32">
        <v>0</v>
      </c>
      <c r="M81" s="32">
        <v>0</v>
      </c>
      <c r="N81" s="32">
        <f t="shared" si="46"/>
        <v>144200</v>
      </c>
      <c r="O81" s="32">
        <v>0</v>
      </c>
      <c r="P81" s="32">
        <v>0</v>
      </c>
      <c r="Q81" s="32">
        <f t="shared" si="47"/>
        <v>144200</v>
      </c>
      <c r="R81" s="32">
        <v>0</v>
      </c>
      <c r="S81" s="32">
        <v>0</v>
      </c>
      <c r="T81" s="32">
        <f t="shared" si="48"/>
        <v>144200</v>
      </c>
      <c r="U81" t="s">
        <v>124</v>
      </c>
      <c r="V81" s="300">
        <f t="shared" si="41"/>
        <v>12017</v>
      </c>
      <c r="W81" s="256">
        <f t="shared" si="49"/>
        <v>12017</v>
      </c>
      <c r="X81" s="256">
        <f t="shared" si="49"/>
        <v>12017</v>
      </c>
      <c r="Y81" s="256">
        <f t="shared" si="49"/>
        <v>12017</v>
      </c>
      <c r="Z81" s="256">
        <f t="shared" si="49"/>
        <v>12017</v>
      </c>
      <c r="AA81" s="256">
        <f t="shared" si="49"/>
        <v>12017</v>
      </c>
      <c r="AB81" s="256">
        <f t="shared" si="49"/>
        <v>12017</v>
      </c>
      <c r="AC81" s="256">
        <f t="shared" si="49"/>
        <v>12017</v>
      </c>
      <c r="AD81" s="256">
        <f t="shared" si="49"/>
        <v>12017</v>
      </c>
      <c r="AE81" s="256">
        <f t="shared" si="49"/>
        <v>12017</v>
      </c>
      <c r="AF81" s="256">
        <f t="shared" si="49"/>
        <v>12017</v>
      </c>
      <c r="AG81" s="111">
        <v>12013</v>
      </c>
      <c r="AH81" s="256">
        <f t="shared" si="43"/>
        <v>144200</v>
      </c>
      <c r="AI81" s="1">
        <f t="shared" si="44"/>
        <v>0</v>
      </c>
    </row>
    <row r="82" spans="1:35" x14ac:dyDescent="0.3">
      <c r="A82" s="13">
        <v>1100118</v>
      </c>
      <c r="B82" s="13" t="s">
        <v>399</v>
      </c>
      <c r="C82" s="13" t="s">
        <v>398</v>
      </c>
      <c r="D82" s="21" t="s">
        <v>121</v>
      </c>
      <c r="E82" s="285">
        <v>415151023</v>
      </c>
      <c r="F82" s="285">
        <v>511023</v>
      </c>
      <c r="G82" s="14" t="s">
        <v>86</v>
      </c>
      <c r="H82" s="32">
        <v>721000</v>
      </c>
      <c r="I82" s="32">
        <v>0</v>
      </c>
      <c r="J82" s="32"/>
      <c r="K82" s="32">
        <f t="shared" si="45"/>
        <v>721000</v>
      </c>
      <c r="L82" s="32">
        <v>0</v>
      </c>
      <c r="M82" s="32">
        <v>0</v>
      </c>
      <c r="N82" s="32">
        <f t="shared" si="46"/>
        <v>721000</v>
      </c>
      <c r="O82" s="32">
        <v>0</v>
      </c>
      <c r="P82" s="32">
        <v>0</v>
      </c>
      <c r="Q82" s="32">
        <f t="shared" si="47"/>
        <v>721000</v>
      </c>
      <c r="R82" s="32">
        <v>0</v>
      </c>
      <c r="S82" s="32">
        <v>0</v>
      </c>
      <c r="T82" s="32">
        <f t="shared" si="48"/>
        <v>721000</v>
      </c>
      <c r="U82" t="s">
        <v>124</v>
      </c>
      <c r="V82" s="300">
        <f t="shared" si="41"/>
        <v>60083</v>
      </c>
      <c r="W82" s="256">
        <f t="shared" si="49"/>
        <v>60083</v>
      </c>
      <c r="X82" s="256">
        <f t="shared" si="49"/>
        <v>60083</v>
      </c>
      <c r="Y82" s="256">
        <f t="shared" si="49"/>
        <v>60083</v>
      </c>
      <c r="Z82" s="256">
        <f t="shared" si="49"/>
        <v>60083</v>
      </c>
      <c r="AA82" s="256">
        <f t="shared" si="49"/>
        <v>60083</v>
      </c>
      <c r="AB82" s="256">
        <f t="shared" si="49"/>
        <v>60083</v>
      </c>
      <c r="AC82" s="256">
        <f t="shared" si="49"/>
        <v>60083</v>
      </c>
      <c r="AD82" s="256">
        <f t="shared" si="49"/>
        <v>60083</v>
      </c>
      <c r="AE82" s="256">
        <f t="shared" si="49"/>
        <v>60083</v>
      </c>
      <c r="AF82" s="256">
        <f t="shared" si="49"/>
        <v>60083</v>
      </c>
      <c r="AG82" s="111">
        <v>60087</v>
      </c>
      <c r="AH82" s="256">
        <f t="shared" si="43"/>
        <v>721000</v>
      </c>
      <c r="AI82" s="1">
        <f t="shared" si="44"/>
        <v>0</v>
      </c>
    </row>
    <row r="83" spans="1:35" x14ac:dyDescent="0.3">
      <c r="A83" s="13">
        <v>1100118</v>
      </c>
      <c r="B83" s="13" t="s">
        <v>399</v>
      </c>
      <c r="C83" s="13" t="s">
        <v>398</v>
      </c>
      <c r="D83" s="21" t="s">
        <v>121</v>
      </c>
      <c r="E83" s="285">
        <v>415151024</v>
      </c>
      <c r="F83" s="285">
        <v>511024</v>
      </c>
      <c r="G83" s="16" t="s">
        <v>87</v>
      </c>
      <c r="H83" s="32">
        <v>72100</v>
      </c>
      <c r="I83" s="32">
        <v>0</v>
      </c>
      <c r="J83" s="32"/>
      <c r="K83" s="32">
        <f t="shared" si="45"/>
        <v>72100</v>
      </c>
      <c r="L83" s="32">
        <v>0</v>
      </c>
      <c r="M83" s="32">
        <v>0</v>
      </c>
      <c r="N83" s="32">
        <f t="shared" si="46"/>
        <v>72100</v>
      </c>
      <c r="O83" s="32">
        <v>0</v>
      </c>
      <c r="P83" s="32">
        <v>0</v>
      </c>
      <c r="Q83" s="32">
        <f t="shared" si="47"/>
        <v>72100</v>
      </c>
      <c r="R83" s="32">
        <v>0</v>
      </c>
      <c r="S83" s="32">
        <v>0</v>
      </c>
      <c r="T83" s="32">
        <f t="shared" si="48"/>
        <v>72100</v>
      </c>
      <c r="U83" t="s">
        <v>124</v>
      </c>
      <c r="V83" s="300">
        <f t="shared" si="41"/>
        <v>6008</v>
      </c>
      <c r="W83" s="256">
        <f t="shared" si="49"/>
        <v>6008</v>
      </c>
      <c r="X83" s="256">
        <f t="shared" si="49"/>
        <v>6008</v>
      </c>
      <c r="Y83" s="256">
        <f t="shared" si="49"/>
        <v>6008</v>
      </c>
      <c r="Z83" s="256">
        <f t="shared" si="49"/>
        <v>6008</v>
      </c>
      <c r="AA83" s="256">
        <f t="shared" si="49"/>
        <v>6008</v>
      </c>
      <c r="AB83" s="256">
        <f t="shared" si="49"/>
        <v>6008</v>
      </c>
      <c r="AC83" s="256">
        <f t="shared" si="49"/>
        <v>6008</v>
      </c>
      <c r="AD83" s="256">
        <f t="shared" si="49"/>
        <v>6008</v>
      </c>
      <c r="AE83" s="256">
        <f t="shared" si="49"/>
        <v>6008</v>
      </c>
      <c r="AF83" s="256">
        <f t="shared" si="49"/>
        <v>6008</v>
      </c>
      <c r="AG83" s="111">
        <v>6012</v>
      </c>
      <c r="AH83" s="256">
        <f t="shared" si="43"/>
        <v>72100</v>
      </c>
      <c r="AI83" s="1">
        <f t="shared" si="44"/>
        <v>0</v>
      </c>
    </row>
    <row r="84" spans="1:35" x14ac:dyDescent="0.3">
      <c r="A84" s="13">
        <v>1100118</v>
      </c>
      <c r="B84" s="13" t="s">
        <v>399</v>
      </c>
      <c r="C84" s="13" t="s">
        <v>398</v>
      </c>
      <c r="D84" s="13" t="s">
        <v>121</v>
      </c>
      <c r="E84" s="285">
        <v>415151025</v>
      </c>
      <c r="F84" s="285">
        <v>511025</v>
      </c>
      <c r="G84" s="14" t="s">
        <v>92</v>
      </c>
      <c r="H84" s="32">
        <v>72100</v>
      </c>
      <c r="I84" s="32">
        <v>0</v>
      </c>
      <c r="J84" s="32"/>
      <c r="K84" s="32">
        <f t="shared" si="45"/>
        <v>72100</v>
      </c>
      <c r="L84" s="32">
        <v>0</v>
      </c>
      <c r="M84" s="32">
        <v>0</v>
      </c>
      <c r="N84" s="32">
        <f t="shared" si="46"/>
        <v>72100</v>
      </c>
      <c r="O84" s="32">
        <v>0</v>
      </c>
      <c r="P84" s="32">
        <v>0</v>
      </c>
      <c r="Q84" s="32">
        <f t="shared" si="47"/>
        <v>72100</v>
      </c>
      <c r="R84" s="32">
        <v>0</v>
      </c>
      <c r="S84" s="32">
        <v>0</v>
      </c>
      <c r="T84" s="32">
        <f t="shared" si="48"/>
        <v>72100</v>
      </c>
      <c r="U84" t="s">
        <v>124</v>
      </c>
      <c r="V84" s="300">
        <f t="shared" si="41"/>
        <v>6008</v>
      </c>
      <c r="W84" s="256">
        <f t="shared" si="49"/>
        <v>6008</v>
      </c>
      <c r="X84" s="256">
        <f t="shared" si="49"/>
        <v>6008</v>
      </c>
      <c r="Y84" s="256">
        <f t="shared" si="49"/>
        <v>6008</v>
      </c>
      <c r="Z84" s="256">
        <f t="shared" si="49"/>
        <v>6008</v>
      </c>
      <c r="AA84" s="256">
        <f t="shared" si="49"/>
        <v>6008</v>
      </c>
      <c r="AB84" s="256">
        <f t="shared" si="49"/>
        <v>6008</v>
      </c>
      <c r="AC84" s="256">
        <f t="shared" si="49"/>
        <v>6008</v>
      </c>
      <c r="AD84" s="256">
        <f t="shared" si="49"/>
        <v>6008</v>
      </c>
      <c r="AE84" s="256">
        <f t="shared" si="49"/>
        <v>6008</v>
      </c>
      <c r="AF84" s="256">
        <f t="shared" si="49"/>
        <v>6008</v>
      </c>
      <c r="AG84" s="111">
        <v>6012</v>
      </c>
      <c r="AH84" s="256">
        <f t="shared" si="43"/>
        <v>72100</v>
      </c>
      <c r="AI84" s="1">
        <f t="shared" si="44"/>
        <v>0</v>
      </c>
    </row>
    <row r="85" spans="1:35" x14ac:dyDescent="0.3">
      <c r="A85" s="13">
        <v>1100118</v>
      </c>
      <c r="B85" s="13" t="s">
        <v>399</v>
      </c>
      <c r="C85" s="13" t="s">
        <v>398</v>
      </c>
      <c r="D85" s="21" t="s">
        <v>121</v>
      </c>
      <c r="E85" s="285">
        <v>415151026</v>
      </c>
      <c r="F85" s="285">
        <v>511026</v>
      </c>
      <c r="G85" s="14" t="s">
        <v>88</v>
      </c>
      <c r="H85" s="32">
        <v>669500</v>
      </c>
      <c r="I85" s="32">
        <v>0</v>
      </c>
      <c r="J85" s="32"/>
      <c r="K85" s="32">
        <f t="shared" si="45"/>
        <v>669500</v>
      </c>
      <c r="L85" s="32">
        <v>0</v>
      </c>
      <c r="M85" s="32">
        <v>0</v>
      </c>
      <c r="N85" s="32">
        <f t="shared" si="46"/>
        <v>669500</v>
      </c>
      <c r="O85" s="32">
        <v>0</v>
      </c>
      <c r="P85" s="32">
        <v>0</v>
      </c>
      <c r="Q85" s="32">
        <f t="shared" si="47"/>
        <v>669500</v>
      </c>
      <c r="R85" s="32">
        <v>0</v>
      </c>
      <c r="S85" s="32">
        <v>0</v>
      </c>
      <c r="T85" s="32">
        <f t="shared" si="48"/>
        <v>669500</v>
      </c>
      <c r="U85" t="s">
        <v>124</v>
      </c>
      <c r="V85" s="300">
        <f t="shared" si="41"/>
        <v>55792</v>
      </c>
      <c r="W85" s="256">
        <f t="shared" si="49"/>
        <v>55792</v>
      </c>
      <c r="X85" s="256">
        <f t="shared" si="49"/>
        <v>55792</v>
      </c>
      <c r="Y85" s="256">
        <f t="shared" si="49"/>
        <v>55792</v>
      </c>
      <c r="Z85" s="256">
        <f t="shared" si="49"/>
        <v>55792</v>
      </c>
      <c r="AA85" s="256">
        <f t="shared" si="49"/>
        <v>55792</v>
      </c>
      <c r="AB85" s="256">
        <f t="shared" si="49"/>
        <v>55792</v>
      </c>
      <c r="AC85" s="256">
        <f t="shared" si="49"/>
        <v>55792</v>
      </c>
      <c r="AD85" s="256">
        <f t="shared" si="49"/>
        <v>55792</v>
      </c>
      <c r="AE85" s="256">
        <f t="shared" si="49"/>
        <v>55792</v>
      </c>
      <c r="AF85" s="256">
        <f t="shared" si="49"/>
        <v>55792</v>
      </c>
      <c r="AG85" s="111">
        <v>55788</v>
      </c>
      <c r="AH85" s="256">
        <f t="shared" si="43"/>
        <v>669500</v>
      </c>
      <c r="AI85" s="1">
        <f t="shared" si="44"/>
        <v>0</v>
      </c>
    </row>
    <row r="86" spans="1:35" x14ac:dyDescent="0.3">
      <c r="A86" s="13">
        <v>1100118</v>
      </c>
      <c r="B86" s="13" t="s">
        <v>399</v>
      </c>
      <c r="C86" s="13" t="s">
        <v>398</v>
      </c>
      <c r="D86" s="21" t="s">
        <v>121</v>
      </c>
      <c r="E86" s="285">
        <v>415951601</v>
      </c>
      <c r="F86" s="285">
        <v>511601</v>
      </c>
      <c r="G86" s="14" t="s">
        <v>90</v>
      </c>
      <c r="H86" s="32">
        <v>185400</v>
      </c>
      <c r="I86" s="32">
        <v>0</v>
      </c>
      <c r="J86" s="32"/>
      <c r="K86" s="32">
        <f t="shared" si="45"/>
        <v>185400</v>
      </c>
      <c r="L86" s="32">
        <v>0</v>
      </c>
      <c r="M86" s="32">
        <v>0</v>
      </c>
      <c r="N86" s="32">
        <f t="shared" si="46"/>
        <v>185400</v>
      </c>
      <c r="O86" s="32">
        <v>0</v>
      </c>
      <c r="P86" s="32">
        <v>0</v>
      </c>
      <c r="Q86" s="32">
        <f t="shared" si="47"/>
        <v>185400</v>
      </c>
      <c r="R86" s="32">
        <v>0</v>
      </c>
      <c r="S86" s="32">
        <v>0</v>
      </c>
      <c r="T86" s="32">
        <f t="shared" si="48"/>
        <v>185400</v>
      </c>
      <c r="U86" t="s">
        <v>124</v>
      </c>
      <c r="V86" s="300">
        <f t="shared" si="41"/>
        <v>15450</v>
      </c>
      <c r="W86" s="256">
        <f t="shared" si="49"/>
        <v>15450</v>
      </c>
      <c r="X86" s="256">
        <f t="shared" si="49"/>
        <v>15450</v>
      </c>
      <c r="Y86" s="256">
        <f t="shared" si="49"/>
        <v>15450</v>
      </c>
      <c r="Z86" s="256">
        <f t="shared" si="49"/>
        <v>15450</v>
      </c>
      <c r="AA86" s="256">
        <f t="shared" si="49"/>
        <v>15450</v>
      </c>
      <c r="AB86" s="256">
        <f t="shared" si="49"/>
        <v>15450</v>
      </c>
      <c r="AC86" s="256">
        <f t="shared" si="49"/>
        <v>15450</v>
      </c>
      <c r="AD86" s="256">
        <f t="shared" si="49"/>
        <v>15450</v>
      </c>
      <c r="AE86" s="256">
        <f t="shared" si="49"/>
        <v>15450</v>
      </c>
      <c r="AF86" s="256">
        <f t="shared" si="49"/>
        <v>15450</v>
      </c>
      <c r="AG86" s="111">
        <v>15450</v>
      </c>
      <c r="AH86" s="256">
        <f t="shared" si="43"/>
        <v>185400</v>
      </c>
      <c r="AI86" s="1">
        <f t="shared" si="44"/>
        <v>0</v>
      </c>
    </row>
    <row r="87" spans="1:35" x14ac:dyDescent="0.3">
      <c r="A87" s="13">
        <v>1100118</v>
      </c>
      <c r="B87" s="13" t="s">
        <v>399</v>
      </c>
      <c r="C87" s="13" t="s">
        <v>398</v>
      </c>
      <c r="D87" s="13" t="s">
        <v>121</v>
      </c>
      <c r="E87" s="285">
        <v>415951602</v>
      </c>
      <c r="F87" s="285">
        <v>511602</v>
      </c>
      <c r="G87" s="14" t="s">
        <v>91</v>
      </c>
      <c r="H87" s="32">
        <v>927000</v>
      </c>
      <c r="I87" s="32">
        <v>0</v>
      </c>
      <c r="J87" s="32"/>
      <c r="K87" s="32">
        <f t="shared" si="45"/>
        <v>927000</v>
      </c>
      <c r="L87" s="32">
        <v>0</v>
      </c>
      <c r="M87" s="32">
        <v>0</v>
      </c>
      <c r="N87" s="32">
        <f t="shared" si="46"/>
        <v>927000</v>
      </c>
      <c r="O87" s="32">
        <v>0</v>
      </c>
      <c r="P87" s="32">
        <v>0</v>
      </c>
      <c r="Q87" s="32">
        <f t="shared" si="47"/>
        <v>927000</v>
      </c>
      <c r="R87" s="32">
        <v>0</v>
      </c>
      <c r="S87" s="32">
        <v>0</v>
      </c>
      <c r="T87" s="32">
        <f t="shared" si="48"/>
        <v>927000</v>
      </c>
      <c r="U87" t="s">
        <v>124</v>
      </c>
      <c r="V87" s="300">
        <f t="shared" si="41"/>
        <v>77250</v>
      </c>
      <c r="W87" s="256">
        <f t="shared" si="49"/>
        <v>77250</v>
      </c>
      <c r="X87" s="256">
        <f t="shared" si="49"/>
        <v>77250</v>
      </c>
      <c r="Y87" s="256">
        <f t="shared" si="49"/>
        <v>77250</v>
      </c>
      <c r="Z87" s="256">
        <f t="shared" si="49"/>
        <v>77250</v>
      </c>
      <c r="AA87" s="256">
        <f t="shared" si="49"/>
        <v>77250</v>
      </c>
      <c r="AB87" s="256">
        <f t="shared" si="49"/>
        <v>77250</v>
      </c>
      <c r="AC87" s="256">
        <f t="shared" si="49"/>
        <v>77250</v>
      </c>
      <c r="AD87" s="256">
        <f t="shared" si="49"/>
        <v>77250</v>
      </c>
      <c r="AE87" s="256">
        <f t="shared" si="49"/>
        <v>77250</v>
      </c>
      <c r="AF87" s="256">
        <f t="shared" si="49"/>
        <v>77250</v>
      </c>
      <c r="AG87" s="111">
        <v>77250</v>
      </c>
      <c r="AH87" s="256">
        <f t="shared" si="43"/>
        <v>927000</v>
      </c>
      <c r="AI87" s="1">
        <f t="shared" si="44"/>
        <v>0</v>
      </c>
    </row>
    <row r="88" spans="1:35" x14ac:dyDescent="0.3">
      <c r="A88" s="14"/>
      <c r="B88" s="14"/>
      <c r="C88" s="14"/>
      <c r="D88" s="14"/>
      <c r="E88" s="15"/>
      <c r="F88" s="15"/>
      <c r="G88" s="15" t="s">
        <v>95</v>
      </c>
      <c r="H88" s="12">
        <f t="shared" ref="H88:T88" si="50">H89</f>
        <v>21306450</v>
      </c>
      <c r="I88" s="12">
        <f t="shared" si="50"/>
        <v>0</v>
      </c>
      <c r="J88" s="12">
        <f t="shared" si="50"/>
        <v>0</v>
      </c>
      <c r="K88" s="12">
        <f t="shared" si="50"/>
        <v>21306450</v>
      </c>
      <c r="L88" s="12">
        <f t="shared" si="50"/>
        <v>0</v>
      </c>
      <c r="M88" s="12">
        <f t="shared" si="50"/>
        <v>0</v>
      </c>
      <c r="N88" s="12">
        <f t="shared" si="50"/>
        <v>21306450</v>
      </c>
      <c r="O88" s="12">
        <f t="shared" si="50"/>
        <v>0</v>
      </c>
      <c r="P88" s="12">
        <f t="shared" si="50"/>
        <v>0</v>
      </c>
      <c r="Q88" s="12">
        <f t="shared" si="50"/>
        <v>21306450</v>
      </c>
      <c r="R88" s="12">
        <f t="shared" si="50"/>
        <v>0</v>
      </c>
      <c r="S88" s="12">
        <f t="shared" si="50"/>
        <v>0</v>
      </c>
      <c r="T88" s="12">
        <f t="shared" si="50"/>
        <v>21306450</v>
      </c>
      <c r="U88" t="s">
        <v>124</v>
      </c>
      <c r="Y88" s="301"/>
      <c r="AA88"/>
    </row>
    <row r="89" spans="1:35" x14ac:dyDescent="0.3">
      <c r="A89" s="14"/>
      <c r="B89" s="14"/>
      <c r="C89" s="14"/>
      <c r="D89" s="14"/>
      <c r="E89" s="17"/>
      <c r="F89" s="17"/>
      <c r="G89" s="17" t="s">
        <v>96</v>
      </c>
      <c r="H89" s="9">
        <f>+H90+H91+H92+H93+H94+H95+H96+H97+H98</f>
        <v>21306450</v>
      </c>
      <c r="I89" s="9">
        <f t="shared" ref="I89:T89" si="51">SUM(I90:I98)</f>
        <v>0</v>
      </c>
      <c r="J89" s="9">
        <f t="shared" si="51"/>
        <v>0</v>
      </c>
      <c r="K89" s="9">
        <f t="shared" si="51"/>
        <v>21306450</v>
      </c>
      <c r="L89" s="9">
        <f t="shared" si="51"/>
        <v>0</v>
      </c>
      <c r="M89" s="9">
        <f t="shared" si="51"/>
        <v>0</v>
      </c>
      <c r="N89" s="9">
        <f t="shared" si="51"/>
        <v>21306450</v>
      </c>
      <c r="O89" s="9">
        <f t="shared" si="51"/>
        <v>0</v>
      </c>
      <c r="P89" s="9">
        <f t="shared" si="51"/>
        <v>0</v>
      </c>
      <c r="Q89" s="9">
        <f t="shared" si="51"/>
        <v>21306450</v>
      </c>
      <c r="R89" s="9">
        <f t="shared" si="51"/>
        <v>0</v>
      </c>
      <c r="S89" s="9">
        <f t="shared" si="51"/>
        <v>0</v>
      </c>
      <c r="T89" s="9">
        <f t="shared" si="51"/>
        <v>21306450</v>
      </c>
      <c r="U89" t="s">
        <v>124</v>
      </c>
      <c r="Y89" s="301"/>
      <c r="AA89"/>
    </row>
    <row r="90" spans="1:35" x14ac:dyDescent="0.3">
      <c r="A90" s="13">
        <v>1100118</v>
      </c>
      <c r="B90" s="13" t="s">
        <v>399</v>
      </c>
      <c r="C90" s="13" t="s">
        <v>398</v>
      </c>
      <c r="D90" s="13" t="s">
        <v>121</v>
      </c>
      <c r="E90" s="285">
        <v>416261201</v>
      </c>
      <c r="F90" s="285">
        <v>611201</v>
      </c>
      <c r="G90" s="14" t="s">
        <v>99</v>
      </c>
      <c r="H90" s="32">
        <v>772500</v>
      </c>
      <c r="I90" s="32">
        <v>0</v>
      </c>
      <c r="J90" s="32"/>
      <c r="K90" s="32">
        <f t="shared" ref="K90:K96" si="52">+H90+I90-J90</f>
        <v>772500</v>
      </c>
      <c r="L90" s="32">
        <v>0</v>
      </c>
      <c r="M90" s="32">
        <v>0</v>
      </c>
      <c r="N90" s="32">
        <f t="shared" ref="N90:N96" si="53">+K90+L90-M90</f>
        <v>772500</v>
      </c>
      <c r="O90" s="32">
        <v>0</v>
      </c>
      <c r="P90" s="32">
        <v>0</v>
      </c>
      <c r="Q90" s="32">
        <f t="shared" ref="Q90:Q96" si="54">+N90+O90-P90</f>
        <v>772500</v>
      </c>
      <c r="R90" s="32">
        <v>0</v>
      </c>
      <c r="S90" s="32">
        <v>0</v>
      </c>
      <c r="T90" s="32">
        <f t="shared" ref="T90:T96" si="55">+Q90+R90-S90</f>
        <v>772500</v>
      </c>
      <c r="U90" t="s">
        <v>124</v>
      </c>
      <c r="V90" s="300">
        <f t="shared" ref="V90:V98" si="56">ROUND(H90/12,0)</f>
        <v>64375</v>
      </c>
      <c r="W90" s="256">
        <f t="shared" ref="W90:AF98" si="57">+V90</f>
        <v>64375</v>
      </c>
      <c r="X90" s="256">
        <f t="shared" si="57"/>
        <v>64375</v>
      </c>
      <c r="Y90" s="256">
        <f t="shared" si="57"/>
        <v>64375</v>
      </c>
      <c r="Z90" s="256">
        <f t="shared" si="57"/>
        <v>64375</v>
      </c>
      <c r="AA90" s="256">
        <f t="shared" si="57"/>
        <v>64375</v>
      </c>
      <c r="AB90" s="256">
        <f t="shared" si="57"/>
        <v>64375</v>
      </c>
      <c r="AC90" s="256">
        <f t="shared" si="57"/>
        <v>64375</v>
      </c>
      <c r="AD90" s="256">
        <f t="shared" si="57"/>
        <v>64375</v>
      </c>
      <c r="AE90" s="256">
        <f t="shared" si="57"/>
        <v>64375</v>
      </c>
      <c r="AF90" s="256">
        <f t="shared" si="57"/>
        <v>64375</v>
      </c>
      <c r="AG90" s="111">
        <v>64375</v>
      </c>
      <c r="AH90" s="256">
        <f t="shared" ref="AH90:AH98" si="58">SUBTOTAL(9,V90:AG90)</f>
        <v>772500</v>
      </c>
      <c r="AI90" s="1">
        <f t="shared" ref="AI90:AI98" si="59">+H90-AH90</f>
        <v>0</v>
      </c>
    </row>
    <row r="91" spans="1:35" x14ac:dyDescent="0.3">
      <c r="A91" s="13">
        <v>1100118</v>
      </c>
      <c r="B91" s="13" t="s">
        <v>399</v>
      </c>
      <c r="C91" s="13" t="s">
        <v>398</v>
      </c>
      <c r="D91" s="13" t="s">
        <v>121</v>
      </c>
      <c r="E91" s="285">
        <v>416261202</v>
      </c>
      <c r="F91" s="285">
        <v>611202</v>
      </c>
      <c r="G91" s="14" t="s">
        <v>100</v>
      </c>
      <c r="H91" s="32">
        <v>875500</v>
      </c>
      <c r="I91" s="32">
        <v>0</v>
      </c>
      <c r="J91" s="32"/>
      <c r="K91" s="32">
        <f t="shared" si="52"/>
        <v>875500</v>
      </c>
      <c r="L91" s="32">
        <v>0</v>
      </c>
      <c r="M91" s="32">
        <v>0</v>
      </c>
      <c r="N91" s="32">
        <f t="shared" si="53"/>
        <v>875500</v>
      </c>
      <c r="O91" s="32">
        <v>0</v>
      </c>
      <c r="P91" s="32">
        <v>0</v>
      </c>
      <c r="Q91" s="32">
        <f t="shared" si="54"/>
        <v>875500</v>
      </c>
      <c r="R91" s="32">
        <v>0</v>
      </c>
      <c r="S91" s="32">
        <v>0</v>
      </c>
      <c r="T91" s="32">
        <f t="shared" si="55"/>
        <v>875500</v>
      </c>
      <c r="U91" t="s">
        <v>124</v>
      </c>
      <c r="V91" s="300">
        <f t="shared" si="56"/>
        <v>72958</v>
      </c>
      <c r="W91" s="256">
        <f t="shared" si="57"/>
        <v>72958</v>
      </c>
      <c r="X91" s="256">
        <f t="shared" si="57"/>
        <v>72958</v>
      </c>
      <c r="Y91" s="256">
        <f t="shared" si="57"/>
        <v>72958</v>
      </c>
      <c r="Z91" s="256">
        <f t="shared" si="57"/>
        <v>72958</v>
      </c>
      <c r="AA91" s="256">
        <f t="shared" si="57"/>
        <v>72958</v>
      </c>
      <c r="AB91" s="256">
        <f t="shared" si="57"/>
        <v>72958</v>
      </c>
      <c r="AC91" s="256">
        <f t="shared" si="57"/>
        <v>72958</v>
      </c>
      <c r="AD91" s="256">
        <f t="shared" si="57"/>
        <v>72958</v>
      </c>
      <c r="AE91" s="256">
        <f t="shared" si="57"/>
        <v>72958</v>
      </c>
      <c r="AF91" s="256">
        <f t="shared" si="57"/>
        <v>72958</v>
      </c>
      <c r="AG91" s="111">
        <v>72962</v>
      </c>
      <c r="AH91" s="256">
        <f t="shared" si="58"/>
        <v>875500</v>
      </c>
      <c r="AI91" s="1">
        <f t="shared" si="59"/>
        <v>0</v>
      </c>
    </row>
    <row r="92" spans="1:35" x14ac:dyDescent="0.3">
      <c r="A92" s="13">
        <v>1100118</v>
      </c>
      <c r="B92" s="13" t="s">
        <v>399</v>
      </c>
      <c r="C92" s="13" t="s">
        <v>398</v>
      </c>
      <c r="D92" s="13" t="s">
        <v>121</v>
      </c>
      <c r="E92" s="285">
        <v>416261203</v>
      </c>
      <c r="F92" s="285">
        <v>611203</v>
      </c>
      <c r="G92" s="14" t="s">
        <v>101</v>
      </c>
      <c r="H92" s="32">
        <v>3090000</v>
      </c>
      <c r="I92" s="32">
        <v>0</v>
      </c>
      <c r="J92" s="32"/>
      <c r="K92" s="32">
        <f t="shared" si="52"/>
        <v>3090000</v>
      </c>
      <c r="L92" s="32">
        <v>0</v>
      </c>
      <c r="M92" s="32">
        <v>0</v>
      </c>
      <c r="N92" s="32">
        <f t="shared" si="53"/>
        <v>3090000</v>
      </c>
      <c r="O92" s="32">
        <v>0</v>
      </c>
      <c r="P92" s="32">
        <v>0</v>
      </c>
      <c r="Q92" s="32">
        <f t="shared" si="54"/>
        <v>3090000</v>
      </c>
      <c r="R92" s="32">
        <v>0</v>
      </c>
      <c r="S92" s="32">
        <v>0</v>
      </c>
      <c r="T92" s="32">
        <f t="shared" si="55"/>
        <v>3090000</v>
      </c>
      <c r="U92" t="s">
        <v>124</v>
      </c>
      <c r="V92" s="300">
        <f t="shared" si="56"/>
        <v>257500</v>
      </c>
      <c r="W92" s="256">
        <f t="shared" si="57"/>
        <v>257500</v>
      </c>
      <c r="X92" s="256">
        <f t="shared" si="57"/>
        <v>257500</v>
      </c>
      <c r="Y92" s="256">
        <f t="shared" si="57"/>
        <v>257500</v>
      </c>
      <c r="Z92" s="256">
        <f t="shared" si="57"/>
        <v>257500</v>
      </c>
      <c r="AA92" s="256">
        <f t="shared" si="57"/>
        <v>257500</v>
      </c>
      <c r="AB92" s="256">
        <f t="shared" si="57"/>
        <v>257500</v>
      </c>
      <c r="AC92" s="256">
        <f t="shared" si="57"/>
        <v>257500</v>
      </c>
      <c r="AD92" s="256">
        <f t="shared" si="57"/>
        <v>257500</v>
      </c>
      <c r="AE92" s="256">
        <f t="shared" si="57"/>
        <v>257500</v>
      </c>
      <c r="AF92" s="256">
        <f t="shared" si="57"/>
        <v>257500</v>
      </c>
      <c r="AG92" s="111">
        <v>257500</v>
      </c>
      <c r="AH92" s="256">
        <f t="shared" si="58"/>
        <v>3090000</v>
      </c>
      <c r="AI92" s="1">
        <f t="shared" si="59"/>
        <v>0</v>
      </c>
    </row>
    <row r="93" spans="1:35" x14ac:dyDescent="0.3">
      <c r="A93" s="13">
        <v>1100118</v>
      </c>
      <c r="B93" s="13" t="s">
        <v>399</v>
      </c>
      <c r="C93" s="13" t="s">
        <v>398</v>
      </c>
      <c r="D93" s="13" t="s">
        <v>121</v>
      </c>
      <c r="E93" s="285">
        <v>416261204</v>
      </c>
      <c r="F93" s="285">
        <v>611204</v>
      </c>
      <c r="G93" s="14" t="s">
        <v>102</v>
      </c>
      <c r="H93" s="32">
        <v>15450</v>
      </c>
      <c r="I93" s="32">
        <v>0</v>
      </c>
      <c r="J93" s="32"/>
      <c r="K93" s="32">
        <f t="shared" si="52"/>
        <v>15450</v>
      </c>
      <c r="L93" s="32">
        <v>0</v>
      </c>
      <c r="M93" s="32">
        <v>0</v>
      </c>
      <c r="N93" s="32">
        <f t="shared" si="53"/>
        <v>15450</v>
      </c>
      <c r="O93" s="32">
        <v>0</v>
      </c>
      <c r="P93" s="32">
        <v>0</v>
      </c>
      <c r="Q93" s="32">
        <f t="shared" si="54"/>
        <v>15450</v>
      </c>
      <c r="R93" s="32">
        <v>0</v>
      </c>
      <c r="S93" s="32">
        <v>0</v>
      </c>
      <c r="T93" s="32">
        <f t="shared" si="55"/>
        <v>15450</v>
      </c>
      <c r="U93" t="s">
        <v>124</v>
      </c>
      <c r="V93" s="300">
        <f t="shared" si="56"/>
        <v>1288</v>
      </c>
      <c r="W93" s="256">
        <f t="shared" si="57"/>
        <v>1288</v>
      </c>
      <c r="X93" s="256">
        <f t="shared" si="57"/>
        <v>1288</v>
      </c>
      <c r="Y93" s="256">
        <f t="shared" si="57"/>
        <v>1288</v>
      </c>
      <c r="Z93" s="256">
        <f t="shared" si="57"/>
        <v>1288</v>
      </c>
      <c r="AA93" s="256">
        <f t="shared" si="57"/>
        <v>1288</v>
      </c>
      <c r="AB93" s="256">
        <f t="shared" si="57"/>
        <v>1288</v>
      </c>
      <c r="AC93" s="256">
        <f t="shared" si="57"/>
        <v>1288</v>
      </c>
      <c r="AD93" s="256">
        <f t="shared" si="57"/>
        <v>1288</v>
      </c>
      <c r="AE93" s="256">
        <f t="shared" si="57"/>
        <v>1288</v>
      </c>
      <c r="AF93" s="256">
        <f t="shared" si="57"/>
        <v>1288</v>
      </c>
      <c r="AG93" s="111">
        <v>1282</v>
      </c>
      <c r="AH93" s="256">
        <f t="shared" si="58"/>
        <v>15450</v>
      </c>
      <c r="AI93" s="1">
        <f t="shared" si="59"/>
        <v>0</v>
      </c>
    </row>
    <row r="94" spans="1:35" x14ac:dyDescent="0.3">
      <c r="A94" s="13">
        <v>1100118</v>
      </c>
      <c r="B94" s="13" t="s">
        <v>399</v>
      </c>
      <c r="C94" s="13" t="s">
        <v>398</v>
      </c>
      <c r="D94" s="13" t="s">
        <v>121</v>
      </c>
      <c r="E94" s="285">
        <v>416261205</v>
      </c>
      <c r="F94" s="285">
        <v>611205</v>
      </c>
      <c r="G94" s="14" t="s">
        <v>103</v>
      </c>
      <c r="H94" s="32">
        <v>875500</v>
      </c>
      <c r="I94" s="32">
        <v>0</v>
      </c>
      <c r="J94" s="32"/>
      <c r="K94" s="32">
        <f t="shared" si="52"/>
        <v>875500</v>
      </c>
      <c r="L94" s="32">
        <v>0</v>
      </c>
      <c r="M94" s="32">
        <v>0</v>
      </c>
      <c r="N94" s="32">
        <f t="shared" si="53"/>
        <v>875500</v>
      </c>
      <c r="O94" s="32">
        <v>0</v>
      </c>
      <c r="P94" s="32">
        <v>0</v>
      </c>
      <c r="Q94" s="32">
        <f t="shared" si="54"/>
        <v>875500</v>
      </c>
      <c r="R94" s="32">
        <v>0</v>
      </c>
      <c r="S94" s="32">
        <v>0</v>
      </c>
      <c r="T94" s="32">
        <f t="shared" si="55"/>
        <v>875500</v>
      </c>
      <c r="U94" t="s">
        <v>124</v>
      </c>
      <c r="V94" s="300">
        <f t="shared" si="56"/>
        <v>72958</v>
      </c>
      <c r="W94" s="256">
        <f t="shared" si="57"/>
        <v>72958</v>
      </c>
      <c r="X94" s="256">
        <f t="shared" si="57"/>
        <v>72958</v>
      </c>
      <c r="Y94" s="256">
        <f t="shared" si="57"/>
        <v>72958</v>
      </c>
      <c r="Z94" s="256">
        <f t="shared" si="57"/>
        <v>72958</v>
      </c>
      <c r="AA94" s="256">
        <f t="shared" si="57"/>
        <v>72958</v>
      </c>
      <c r="AB94" s="256">
        <f t="shared" si="57"/>
        <v>72958</v>
      </c>
      <c r="AC94" s="256">
        <f t="shared" si="57"/>
        <v>72958</v>
      </c>
      <c r="AD94" s="256">
        <f t="shared" si="57"/>
        <v>72958</v>
      </c>
      <c r="AE94" s="256">
        <f t="shared" si="57"/>
        <v>72958</v>
      </c>
      <c r="AF94" s="256">
        <f t="shared" si="57"/>
        <v>72958</v>
      </c>
      <c r="AG94" s="111">
        <v>72962</v>
      </c>
      <c r="AH94" s="256">
        <f t="shared" si="58"/>
        <v>875500</v>
      </c>
      <c r="AI94" s="1">
        <f t="shared" si="59"/>
        <v>0</v>
      </c>
    </row>
    <row r="95" spans="1:35" x14ac:dyDescent="0.3">
      <c r="A95" s="13">
        <v>1100118</v>
      </c>
      <c r="B95" s="13" t="s">
        <v>399</v>
      </c>
      <c r="C95" s="13" t="s">
        <v>398</v>
      </c>
      <c r="D95" s="13" t="s">
        <v>121</v>
      </c>
      <c r="E95" s="285">
        <v>416261206</v>
      </c>
      <c r="F95" s="285">
        <v>611206</v>
      </c>
      <c r="G95" s="14" t="s">
        <v>104</v>
      </c>
      <c r="H95" s="32">
        <v>103000</v>
      </c>
      <c r="I95" s="32">
        <v>0</v>
      </c>
      <c r="J95" s="32"/>
      <c r="K95" s="32">
        <f t="shared" si="52"/>
        <v>103000</v>
      </c>
      <c r="L95" s="32">
        <v>0</v>
      </c>
      <c r="M95" s="32">
        <v>0</v>
      </c>
      <c r="N95" s="32">
        <f t="shared" si="53"/>
        <v>103000</v>
      </c>
      <c r="O95" s="32">
        <v>0</v>
      </c>
      <c r="P95" s="32">
        <v>0</v>
      </c>
      <c r="Q95" s="32">
        <f t="shared" si="54"/>
        <v>103000</v>
      </c>
      <c r="R95" s="32">
        <v>0</v>
      </c>
      <c r="S95" s="32">
        <v>0</v>
      </c>
      <c r="T95" s="32">
        <f t="shared" si="55"/>
        <v>103000</v>
      </c>
      <c r="U95" t="s">
        <v>124</v>
      </c>
      <c r="V95" s="300">
        <f t="shared" si="56"/>
        <v>8583</v>
      </c>
      <c r="W95" s="256">
        <f t="shared" si="57"/>
        <v>8583</v>
      </c>
      <c r="X95" s="256">
        <f t="shared" si="57"/>
        <v>8583</v>
      </c>
      <c r="Y95" s="256">
        <f t="shared" si="57"/>
        <v>8583</v>
      </c>
      <c r="Z95" s="256">
        <f t="shared" si="57"/>
        <v>8583</v>
      </c>
      <c r="AA95" s="256">
        <f t="shared" si="57"/>
        <v>8583</v>
      </c>
      <c r="AB95" s="256">
        <f t="shared" si="57"/>
        <v>8583</v>
      </c>
      <c r="AC95" s="256">
        <f t="shared" si="57"/>
        <v>8583</v>
      </c>
      <c r="AD95" s="256">
        <f t="shared" si="57"/>
        <v>8583</v>
      </c>
      <c r="AE95" s="256">
        <f t="shared" si="57"/>
        <v>8583</v>
      </c>
      <c r="AF95" s="256">
        <f t="shared" si="57"/>
        <v>8583</v>
      </c>
      <c r="AG95" s="111">
        <v>8587</v>
      </c>
      <c r="AH95" s="256">
        <f t="shared" si="58"/>
        <v>103000</v>
      </c>
      <c r="AI95" s="1">
        <f t="shared" si="59"/>
        <v>0</v>
      </c>
    </row>
    <row r="96" spans="1:35" x14ac:dyDescent="0.3">
      <c r="A96" s="13">
        <v>1100118</v>
      </c>
      <c r="B96" s="13" t="s">
        <v>399</v>
      </c>
      <c r="C96" s="13" t="s">
        <v>398</v>
      </c>
      <c r="D96" s="13" t="s">
        <v>121</v>
      </c>
      <c r="E96" s="285">
        <v>416361301</v>
      </c>
      <c r="F96" s="285">
        <v>611301</v>
      </c>
      <c r="G96" s="14" t="s">
        <v>366</v>
      </c>
      <c r="H96" s="32">
        <v>154500</v>
      </c>
      <c r="I96" s="32">
        <v>0</v>
      </c>
      <c r="J96" s="32"/>
      <c r="K96" s="32">
        <f t="shared" si="52"/>
        <v>154500</v>
      </c>
      <c r="L96" s="32">
        <v>0</v>
      </c>
      <c r="M96" s="32">
        <v>0</v>
      </c>
      <c r="N96" s="32">
        <f t="shared" si="53"/>
        <v>154500</v>
      </c>
      <c r="O96" s="32">
        <v>0</v>
      </c>
      <c r="P96" s="32">
        <v>0</v>
      </c>
      <c r="Q96" s="32">
        <f t="shared" si="54"/>
        <v>154500</v>
      </c>
      <c r="R96" s="32">
        <v>0</v>
      </c>
      <c r="S96" s="32">
        <v>0</v>
      </c>
      <c r="T96" s="32">
        <f t="shared" si="55"/>
        <v>154500</v>
      </c>
      <c r="U96" t="s">
        <v>124</v>
      </c>
      <c r="V96" s="300">
        <f t="shared" si="56"/>
        <v>12875</v>
      </c>
      <c r="W96" s="256">
        <f t="shared" si="57"/>
        <v>12875</v>
      </c>
      <c r="X96" s="256">
        <f t="shared" si="57"/>
        <v>12875</v>
      </c>
      <c r="Y96" s="256">
        <f t="shared" si="57"/>
        <v>12875</v>
      </c>
      <c r="Z96" s="256">
        <f t="shared" si="57"/>
        <v>12875</v>
      </c>
      <c r="AA96" s="256">
        <f t="shared" si="57"/>
        <v>12875</v>
      </c>
      <c r="AB96" s="256">
        <f t="shared" si="57"/>
        <v>12875</v>
      </c>
      <c r="AC96" s="256">
        <f t="shared" si="57"/>
        <v>12875</v>
      </c>
      <c r="AD96" s="256">
        <f t="shared" si="57"/>
        <v>12875</v>
      </c>
      <c r="AE96" s="256">
        <f t="shared" si="57"/>
        <v>12875</v>
      </c>
      <c r="AF96" s="256">
        <f t="shared" si="57"/>
        <v>12875</v>
      </c>
      <c r="AG96" s="111">
        <v>12875</v>
      </c>
      <c r="AH96" s="256">
        <f t="shared" si="58"/>
        <v>154500</v>
      </c>
      <c r="AI96" s="1">
        <f t="shared" si="59"/>
        <v>0</v>
      </c>
    </row>
    <row r="97" spans="1:35" x14ac:dyDescent="0.3">
      <c r="A97" s="13">
        <v>1100118</v>
      </c>
      <c r="B97" s="13" t="s">
        <v>399</v>
      </c>
      <c r="C97" s="13" t="s">
        <v>398</v>
      </c>
      <c r="D97" s="21" t="s">
        <v>121</v>
      </c>
      <c r="E97" s="285">
        <v>416961901</v>
      </c>
      <c r="F97" s="285">
        <v>611901</v>
      </c>
      <c r="G97" s="14" t="s">
        <v>97</v>
      </c>
      <c r="H97" s="32">
        <v>12330000</v>
      </c>
      <c r="I97" s="43">
        <v>0</v>
      </c>
      <c r="J97" s="32"/>
      <c r="K97" s="32">
        <f>+H97+I97-J97</f>
        <v>12330000</v>
      </c>
      <c r="L97" s="32">
        <v>0</v>
      </c>
      <c r="M97" s="32">
        <v>0</v>
      </c>
      <c r="N97" s="32">
        <f>+K97+L97-M97</f>
        <v>12330000</v>
      </c>
      <c r="O97" s="32">
        <v>0</v>
      </c>
      <c r="P97" s="32">
        <v>0</v>
      </c>
      <c r="Q97" s="32">
        <f>+N97+O97-P97</f>
        <v>12330000</v>
      </c>
      <c r="R97" s="32">
        <v>0</v>
      </c>
      <c r="S97" s="32">
        <v>0</v>
      </c>
      <c r="T97" s="32">
        <f>+Q97+R97-S97</f>
        <v>12330000</v>
      </c>
      <c r="U97" t="s">
        <v>124</v>
      </c>
      <c r="V97" s="300">
        <f t="shared" si="56"/>
        <v>1027500</v>
      </c>
      <c r="W97" s="256">
        <f t="shared" si="57"/>
        <v>1027500</v>
      </c>
      <c r="X97" s="256">
        <f t="shared" si="57"/>
        <v>1027500</v>
      </c>
      <c r="Y97" s="256">
        <f t="shared" si="57"/>
        <v>1027500</v>
      </c>
      <c r="Z97" s="256">
        <f t="shared" si="57"/>
        <v>1027500</v>
      </c>
      <c r="AA97" s="256">
        <f t="shared" si="57"/>
        <v>1027500</v>
      </c>
      <c r="AB97" s="256">
        <f t="shared" si="57"/>
        <v>1027500</v>
      </c>
      <c r="AC97" s="256">
        <f t="shared" si="57"/>
        <v>1027500</v>
      </c>
      <c r="AD97" s="256">
        <f t="shared" si="57"/>
        <v>1027500</v>
      </c>
      <c r="AE97" s="256">
        <f t="shared" si="57"/>
        <v>1027500</v>
      </c>
      <c r="AF97" s="256">
        <f t="shared" si="57"/>
        <v>1027500</v>
      </c>
      <c r="AG97" s="111">
        <v>1027500</v>
      </c>
      <c r="AH97" s="256">
        <f t="shared" si="58"/>
        <v>12330000</v>
      </c>
      <c r="AI97" s="1">
        <f t="shared" si="59"/>
        <v>0</v>
      </c>
    </row>
    <row r="98" spans="1:35" x14ac:dyDescent="0.3">
      <c r="A98" s="13">
        <v>1100118</v>
      </c>
      <c r="B98" s="13" t="s">
        <v>399</v>
      </c>
      <c r="C98" s="13" t="s">
        <v>398</v>
      </c>
      <c r="D98" s="13" t="s">
        <v>121</v>
      </c>
      <c r="E98" s="285">
        <v>416961902</v>
      </c>
      <c r="F98" s="285">
        <v>611902</v>
      </c>
      <c r="G98" s="14" t="s">
        <v>98</v>
      </c>
      <c r="H98" s="32">
        <v>3090000</v>
      </c>
      <c r="I98" s="32">
        <v>0</v>
      </c>
      <c r="J98" s="32"/>
      <c r="K98" s="32">
        <f>+H98+I98-J98</f>
        <v>3090000</v>
      </c>
      <c r="L98" s="32">
        <v>0</v>
      </c>
      <c r="M98" s="32">
        <v>0</v>
      </c>
      <c r="N98" s="32">
        <f>+K98+L98-M98</f>
        <v>3090000</v>
      </c>
      <c r="O98" s="32">
        <v>0</v>
      </c>
      <c r="P98" s="32">
        <v>0</v>
      </c>
      <c r="Q98" s="32">
        <f>+N98+O98-P98</f>
        <v>3090000</v>
      </c>
      <c r="R98" s="32">
        <v>0</v>
      </c>
      <c r="S98" s="32">
        <v>0</v>
      </c>
      <c r="T98" s="32">
        <f>+Q98+R98-S98</f>
        <v>3090000</v>
      </c>
      <c r="U98" t="s">
        <v>124</v>
      </c>
      <c r="V98" s="300">
        <f t="shared" si="56"/>
        <v>257500</v>
      </c>
      <c r="W98" s="256">
        <f t="shared" si="57"/>
        <v>257500</v>
      </c>
      <c r="X98" s="256">
        <f t="shared" si="57"/>
        <v>257500</v>
      </c>
      <c r="Y98" s="256">
        <f t="shared" si="57"/>
        <v>257500</v>
      </c>
      <c r="Z98" s="256">
        <f t="shared" si="57"/>
        <v>257500</v>
      </c>
      <c r="AA98" s="256">
        <f t="shared" si="57"/>
        <v>257500</v>
      </c>
      <c r="AB98" s="256">
        <f t="shared" si="57"/>
        <v>257500</v>
      </c>
      <c r="AC98" s="256">
        <f t="shared" si="57"/>
        <v>257500</v>
      </c>
      <c r="AD98" s="256">
        <f t="shared" si="57"/>
        <v>257500</v>
      </c>
      <c r="AE98" s="256">
        <f t="shared" si="57"/>
        <v>257500</v>
      </c>
      <c r="AF98" s="256">
        <f t="shared" si="57"/>
        <v>257500</v>
      </c>
      <c r="AG98" s="111">
        <v>257500</v>
      </c>
      <c r="AH98" s="256">
        <f t="shared" si="58"/>
        <v>3090000</v>
      </c>
      <c r="AI98" s="1">
        <f t="shared" si="59"/>
        <v>0</v>
      </c>
    </row>
    <row r="99" spans="1:35" x14ac:dyDescent="0.3">
      <c r="A99" s="13"/>
      <c r="B99" s="13"/>
      <c r="C99" s="13"/>
      <c r="D99" s="13"/>
      <c r="E99" s="15"/>
      <c r="F99" s="15"/>
      <c r="G99" s="15" t="s">
        <v>107</v>
      </c>
      <c r="H99" s="12">
        <f>+H100+H116+H111</f>
        <v>348571534</v>
      </c>
      <c r="I99" s="12">
        <f>+I100+I116</f>
        <v>0</v>
      </c>
      <c r="J99" s="12">
        <f>+J100+J116</f>
        <v>0</v>
      </c>
      <c r="K99" s="12">
        <f>+K100+K116+K111</f>
        <v>348571534</v>
      </c>
      <c r="L99" s="12">
        <f t="shared" ref="L99:T99" si="60">+L100+L116</f>
        <v>0</v>
      </c>
      <c r="M99" s="12">
        <f t="shared" si="60"/>
        <v>0</v>
      </c>
      <c r="N99" s="12">
        <f t="shared" si="60"/>
        <v>170512858</v>
      </c>
      <c r="O99" s="12">
        <f t="shared" si="60"/>
        <v>0</v>
      </c>
      <c r="P99" s="12">
        <f t="shared" si="60"/>
        <v>0</v>
      </c>
      <c r="Q99" s="12">
        <f t="shared" si="60"/>
        <v>170512858</v>
      </c>
      <c r="R99" s="12">
        <f t="shared" si="60"/>
        <v>0</v>
      </c>
      <c r="S99" s="12">
        <f t="shared" si="60"/>
        <v>0</v>
      </c>
      <c r="T99" s="12">
        <f t="shared" si="60"/>
        <v>170512858</v>
      </c>
      <c r="U99" t="s">
        <v>124</v>
      </c>
      <c r="Z99"/>
    </row>
    <row r="100" spans="1:35" x14ac:dyDescent="0.3">
      <c r="A100" s="14"/>
      <c r="B100" s="14"/>
      <c r="C100" s="14"/>
      <c r="D100" s="14"/>
      <c r="E100" s="17"/>
      <c r="F100" s="17"/>
      <c r="G100" s="17" t="s">
        <v>384</v>
      </c>
      <c r="H100" s="9">
        <f>+H101+H102+H103+H104+H105+H106+H107+H108+H109+H110</f>
        <v>169576286</v>
      </c>
      <c r="I100" s="9">
        <f t="shared" ref="I100:T100" si="61">SUM(I101:I110)</f>
        <v>0</v>
      </c>
      <c r="J100" s="9">
        <f t="shared" si="61"/>
        <v>0</v>
      </c>
      <c r="K100" s="9">
        <f t="shared" si="61"/>
        <v>169576286</v>
      </c>
      <c r="L100" s="9">
        <f t="shared" si="61"/>
        <v>0</v>
      </c>
      <c r="M100" s="9">
        <f t="shared" si="61"/>
        <v>0</v>
      </c>
      <c r="N100" s="9">
        <f t="shared" si="61"/>
        <v>169576286</v>
      </c>
      <c r="O100" s="9">
        <f t="shared" si="61"/>
        <v>0</v>
      </c>
      <c r="P100" s="9">
        <f t="shared" si="61"/>
        <v>0</v>
      </c>
      <c r="Q100" s="9">
        <f t="shared" si="61"/>
        <v>169576286</v>
      </c>
      <c r="R100" s="9">
        <f t="shared" si="61"/>
        <v>0</v>
      </c>
      <c r="S100" s="9">
        <f t="shared" si="61"/>
        <v>0</v>
      </c>
      <c r="T100" s="9">
        <f t="shared" si="61"/>
        <v>169576286</v>
      </c>
      <c r="U100" t="s">
        <v>124</v>
      </c>
      <c r="Z100"/>
    </row>
    <row r="101" spans="1:35" x14ac:dyDescent="0.3">
      <c r="A101" s="13">
        <v>1500518</v>
      </c>
      <c r="B101" s="13" t="s">
        <v>399</v>
      </c>
      <c r="C101" s="13" t="s">
        <v>398</v>
      </c>
      <c r="D101" s="13" t="s">
        <v>121</v>
      </c>
      <c r="E101" s="285">
        <v>421181010</v>
      </c>
      <c r="F101" s="285">
        <v>810100</v>
      </c>
      <c r="G101" s="120" t="s">
        <v>108</v>
      </c>
      <c r="H101" s="32">
        <v>113053124</v>
      </c>
      <c r="I101" s="32">
        <v>0</v>
      </c>
      <c r="J101" s="32"/>
      <c r="K101" s="32">
        <f t="shared" ref="K101:K110" si="62">+H101+I101-J101</f>
        <v>113053124</v>
      </c>
      <c r="L101" s="32">
        <v>0</v>
      </c>
      <c r="M101" s="32">
        <v>0</v>
      </c>
      <c r="N101" s="32">
        <f t="shared" ref="N101:N110" si="63">+K101+L101-M101</f>
        <v>113053124</v>
      </c>
      <c r="O101" s="32">
        <v>0</v>
      </c>
      <c r="P101" s="32">
        <v>0</v>
      </c>
      <c r="Q101" s="32">
        <f t="shared" ref="Q101:Q110" si="64">+N101+O101-P101</f>
        <v>113053124</v>
      </c>
      <c r="R101" s="32">
        <v>0</v>
      </c>
      <c r="S101" s="32">
        <v>0</v>
      </c>
      <c r="T101" s="32">
        <f t="shared" ref="T101:T110" si="65">+Q101+R101-S101</f>
        <v>113053124</v>
      </c>
      <c r="U101" t="s">
        <v>124</v>
      </c>
      <c r="V101" s="300">
        <f t="shared" ref="V101:V110" si="66">ROUND(H101/12,0)</f>
        <v>9421094</v>
      </c>
      <c r="W101" s="256">
        <f t="shared" ref="W101:AF110" si="67">+V101</f>
        <v>9421094</v>
      </c>
      <c r="X101" s="256">
        <f t="shared" si="67"/>
        <v>9421094</v>
      </c>
      <c r="Y101" s="256">
        <f t="shared" si="67"/>
        <v>9421094</v>
      </c>
      <c r="Z101" s="256">
        <f t="shared" si="67"/>
        <v>9421094</v>
      </c>
      <c r="AA101" s="256">
        <f t="shared" si="67"/>
        <v>9421094</v>
      </c>
      <c r="AB101" s="256">
        <f t="shared" si="67"/>
        <v>9421094</v>
      </c>
      <c r="AC101" s="256">
        <f t="shared" si="67"/>
        <v>9421094</v>
      </c>
      <c r="AD101" s="256">
        <f t="shared" si="67"/>
        <v>9421094</v>
      </c>
      <c r="AE101" s="256">
        <f t="shared" si="67"/>
        <v>9421094</v>
      </c>
      <c r="AF101" s="256">
        <f t="shared" si="67"/>
        <v>9421094</v>
      </c>
      <c r="AG101" s="111">
        <v>9421090</v>
      </c>
      <c r="AH101" s="256">
        <f t="shared" ref="AH101:AH110" si="68">SUBTOTAL(9,V101:AG101)</f>
        <v>113053124</v>
      </c>
      <c r="AI101" s="1">
        <f t="shared" ref="AI101:AI110" si="69">+H101-AH101</f>
        <v>0</v>
      </c>
    </row>
    <row r="102" spans="1:35" x14ac:dyDescent="0.3">
      <c r="A102" s="13">
        <v>1500518</v>
      </c>
      <c r="B102" s="13" t="s">
        <v>399</v>
      </c>
      <c r="C102" s="13" t="s">
        <v>398</v>
      </c>
      <c r="D102" s="13" t="s">
        <v>121</v>
      </c>
      <c r="E102" s="285">
        <v>421181020</v>
      </c>
      <c r="F102" s="285">
        <v>810200</v>
      </c>
      <c r="G102" s="120" t="s">
        <v>109</v>
      </c>
      <c r="H102" s="32">
        <v>20523588</v>
      </c>
      <c r="I102" s="32">
        <v>0</v>
      </c>
      <c r="J102" s="32"/>
      <c r="K102" s="32">
        <f t="shared" si="62"/>
        <v>20523588</v>
      </c>
      <c r="L102" s="32">
        <v>0</v>
      </c>
      <c r="M102" s="32">
        <v>0</v>
      </c>
      <c r="N102" s="32">
        <f t="shared" si="63"/>
        <v>20523588</v>
      </c>
      <c r="O102" s="32">
        <v>0</v>
      </c>
      <c r="P102" s="32">
        <v>0</v>
      </c>
      <c r="Q102" s="32">
        <f t="shared" si="64"/>
        <v>20523588</v>
      </c>
      <c r="R102" s="32">
        <v>0</v>
      </c>
      <c r="S102" s="32">
        <v>0</v>
      </c>
      <c r="T102" s="32">
        <f t="shared" si="65"/>
        <v>20523588</v>
      </c>
      <c r="U102" t="s">
        <v>124</v>
      </c>
      <c r="V102" s="300">
        <f t="shared" si="66"/>
        <v>1710299</v>
      </c>
      <c r="W102" s="256">
        <f t="shared" si="67"/>
        <v>1710299</v>
      </c>
      <c r="X102" s="256">
        <f t="shared" si="67"/>
        <v>1710299</v>
      </c>
      <c r="Y102" s="256">
        <f t="shared" si="67"/>
        <v>1710299</v>
      </c>
      <c r="Z102" s="256">
        <f t="shared" si="67"/>
        <v>1710299</v>
      </c>
      <c r="AA102" s="256">
        <f t="shared" si="67"/>
        <v>1710299</v>
      </c>
      <c r="AB102" s="256">
        <f t="shared" si="67"/>
        <v>1710299</v>
      </c>
      <c r="AC102" s="256">
        <f t="shared" si="67"/>
        <v>1710299</v>
      </c>
      <c r="AD102" s="256">
        <f t="shared" si="67"/>
        <v>1710299</v>
      </c>
      <c r="AE102" s="256">
        <f t="shared" si="67"/>
        <v>1710299</v>
      </c>
      <c r="AF102" s="256">
        <f t="shared" si="67"/>
        <v>1710299</v>
      </c>
      <c r="AG102" s="111">
        <v>1710299</v>
      </c>
      <c r="AH102" s="256">
        <f t="shared" si="68"/>
        <v>20523588</v>
      </c>
      <c r="AI102" s="1">
        <f t="shared" si="69"/>
        <v>0</v>
      </c>
    </row>
    <row r="103" spans="1:35" x14ac:dyDescent="0.3">
      <c r="A103" s="13">
        <v>1500518</v>
      </c>
      <c r="B103" s="13" t="s">
        <v>399</v>
      </c>
      <c r="C103" s="13" t="s">
        <v>398</v>
      </c>
      <c r="D103" s="13" t="s">
        <v>121</v>
      </c>
      <c r="E103" s="285">
        <v>421181030</v>
      </c>
      <c r="F103" s="285">
        <v>810300</v>
      </c>
      <c r="G103" s="120" t="s">
        <v>362</v>
      </c>
      <c r="H103" s="32">
        <v>8737952</v>
      </c>
      <c r="I103" s="32">
        <v>0</v>
      </c>
      <c r="J103" s="32">
        <v>0</v>
      </c>
      <c r="K103" s="32">
        <f t="shared" si="62"/>
        <v>8737952</v>
      </c>
      <c r="L103" s="32">
        <v>0</v>
      </c>
      <c r="M103" s="32">
        <v>0</v>
      </c>
      <c r="N103" s="32">
        <f t="shared" si="63"/>
        <v>8737952</v>
      </c>
      <c r="O103" s="32">
        <v>0</v>
      </c>
      <c r="P103" s="32">
        <v>0</v>
      </c>
      <c r="Q103" s="32">
        <f t="shared" si="64"/>
        <v>8737952</v>
      </c>
      <c r="R103" s="32">
        <v>0</v>
      </c>
      <c r="S103" s="32">
        <v>0</v>
      </c>
      <c r="T103" s="32">
        <f t="shared" si="65"/>
        <v>8737952</v>
      </c>
      <c r="U103" t="s">
        <v>124</v>
      </c>
      <c r="V103" s="300">
        <f t="shared" si="66"/>
        <v>728163</v>
      </c>
      <c r="W103" s="256">
        <f t="shared" si="67"/>
        <v>728163</v>
      </c>
      <c r="X103" s="256">
        <f t="shared" si="67"/>
        <v>728163</v>
      </c>
      <c r="Y103" s="256">
        <f t="shared" si="67"/>
        <v>728163</v>
      </c>
      <c r="Z103" s="256">
        <f t="shared" si="67"/>
        <v>728163</v>
      </c>
      <c r="AA103" s="256">
        <f t="shared" si="67"/>
        <v>728163</v>
      </c>
      <c r="AB103" s="256">
        <f t="shared" si="67"/>
        <v>728163</v>
      </c>
      <c r="AC103" s="256">
        <f t="shared" si="67"/>
        <v>728163</v>
      </c>
      <c r="AD103" s="256">
        <f t="shared" si="67"/>
        <v>728163</v>
      </c>
      <c r="AE103" s="256">
        <f t="shared" si="67"/>
        <v>728163</v>
      </c>
      <c r="AF103" s="256">
        <f t="shared" si="67"/>
        <v>728163</v>
      </c>
      <c r="AG103" s="111">
        <v>728159</v>
      </c>
      <c r="AH103" s="256">
        <f t="shared" si="68"/>
        <v>8737952</v>
      </c>
      <c r="AI103" s="1">
        <f t="shared" si="69"/>
        <v>0</v>
      </c>
    </row>
    <row r="104" spans="1:35" x14ac:dyDescent="0.3">
      <c r="A104" s="13">
        <v>1500518</v>
      </c>
      <c r="B104" s="13" t="s">
        <v>399</v>
      </c>
      <c r="C104" s="13" t="s">
        <v>398</v>
      </c>
      <c r="D104" s="109" t="s">
        <v>121</v>
      </c>
      <c r="E104" s="285">
        <v>421181040</v>
      </c>
      <c r="F104" s="285">
        <v>810400</v>
      </c>
      <c r="G104" s="120" t="s">
        <v>112</v>
      </c>
      <c r="H104" s="32">
        <v>1936092</v>
      </c>
      <c r="I104" s="32">
        <v>0</v>
      </c>
      <c r="J104" s="32">
        <v>0</v>
      </c>
      <c r="K104" s="32">
        <f>+H104+I104-J104</f>
        <v>1936092</v>
      </c>
      <c r="L104" s="32">
        <v>0</v>
      </c>
      <c r="M104" s="32">
        <v>0</v>
      </c>
      <c r="N104" s="32">
        <f>+K104+L104-M104</f>
        <v>1936092</v>
      </c>
      <c r="O104" s="32">
        <v>0</v>
      </c>
      <c r="P104" s="32">
        <v>0</v>
      </c>
      <c r="Q104" s="32">
        <f>+N104+O104-P104</f>
        <v>1936092</v>
      </c>
      <c r="R104" s="32">
        <v>0</v>
      </c>
      <c r="S104" s="32">
        <v>0</v>
      </c>
      <c r="T104" s="32">
        <f>+Q104+R104-S104</f>
        <v>1936092</v>
      </c>
      <c r="U104" t="s">
        <v>124</v>
      </c>
      <c r="V104" s="300">
        <f t="shared" si="66"/>
        <v>161341</v>
      </c>
      <c r="W104" s="256">
        <f t="shared" si="67"/>
        <v>161341</v>
      </c>
      <c r="X104" s="256">
        <f t="shared" si="67"/>
        <v>161341</v>
      </c>
      <c r="Y104" s="256">
        <f t="shared" si="67"/>
        <v>161341</v>
      </c>
      <c r="Z104" s="256">
        <f t="shared" si="67"/>
        <v>161341</v>
      </c>
      <c r="AA104" s="256">
        <f t="shared" si="67"/>
        <v>161341</v>
      </c>
      <c r="AB104" s="256">
        <f t="shared" si="67"/>
        <v>161341</v>
      </c>
      <c r="AC104" s="256">
        <f t="shared" si="67"/>
        <v>161341</v>
      </c>
      <c r="AD104" s="256">
        <f t="shared" si="67"/>
        <v>161341</v>
      </c>
      <c r="AE104" s="256">
        <f t="shared" si="67"/>
        <v>161341</v>
      </c>
      <c r="AF104" s="256">
        <f t="shared" si="67"/>
        <v>161341</v>
      </c>
      <c r="AG104" s="111">
        <v>161341</v>
      </c>
      <c r="AH104" s="256">
        <f t="shared" si="68"/>
        <v>1936092</v>
      </c>
      <c r="AI104" s="1">
        <f t="shared" si="69"/>
        <v>0</v>
      </c>
    </row>
    <row r="105" spans="1:35" x14ac:dyDescent="0.3">
      <c r="A105" s="13">
        <v>1500518</v>
      </c>
      <c r="B105" s="13" t="s">
        <v>399</v>
      </c>
      <c r="C105" s="13" t="s">
        <v>398</v>
      </c>
      <c r="D105" s="109" t="s">
        <v>121</v>
      </c>
      <c r="E105" s="285">
        <v>421181050</v>
      </c>
      <c r="F105" s="285">
        <v>810500</v>
      </c>
      <c r="G105" s="33" t="s">
        <v>363</v>
      </c>
      <c r="H105" s="32">
        <v>5991748</v>
      </c>
      <c r="I105" s="32">
        <v>0</v>
      </c>
      <c r="J105" s="32">
        <v>0</v>
      </c>
      <c r="K105" s="32">
        <f>+H105+I105-J105</f>
        <v>5991748</v>
      </c>
      <c r="L105" s="32">
        <v>0</v>
      </c>
      <c r="M105" s="32">
        <v>0</v>
      </c>
      <c r="N105" s="32">
        <f>+K105+L105-M105</f>
        <v>5991748</v>
      </c>
      <c r="O105" s="32">
        <v>0</v>
      </c>
      <c r="P105" s="32">
        <v>0</v>
      </c>
      <c r="Q105" s="32">
        <f>+N105+O105-P105</f>
        <v>5991748</v>
      </c>
      <c r="R105" s="32">
        <v>0</v>
      </c>
      <c r="S105" s="32">
        <v>0</v>
      </c>
      <c r="T105" s="32">
        <f>+Q105+R105-S105</f>
        <v>5991748</v>
      </c>
      <c r="U105" t="s">
        <v>124</v>
      </c>
      <c r="V105" s="300">
        <f t="shared" si="66"/>
        <v>499312</v>
      </c>
      <c r="W105" s="256">
        <f t="shared" si="67"/>
        <v>499312</v>
      </c>
      <c r="X105" s="256">
        <f t="shared" si="67"/>
        <v>499312</v>
      </c>
      <c r="Y105" s="256">
        <f t="shared" si="67"/>
        <v>499312</v>
      </c>
      <c r="Z105" s="256">
        <f t="shared" si="67"/>
        <v>499312</v>
      </c>
      <c r="AA105" s="256">
        <f t="shared" si="67"/>
        <v>499312</v>
      </c>
      <c r="AB105" s="256">
        <f t="shared" si="67"/>
        <v>499312</v>
      </c>
      <c r="AC105" s="256">
        <f t="shared" si="67"/>
        <v>499312</v>
      </c>
      <c r="AD105" s="256">
        <f t="shared" si="67"/>
        <v>499312</v>
      </c>
      <c r="AE105" s="256">
        <f t="shared" si="67"/>
        <v>499312</v>
      </c>
      <c r="AF105" s="256">
        <f t="shared" si="67"/>
        <v>499312</v>
      </c>
      <c r="AG105" s="111">
        <v>499316</v>
      </c>
      <c r="AH105" s="256">
        <f t="shared" si="68"/>
        <v>5991748</v>
      </c>
      <c r="AI105" s="1">
        <f t="shared" si="69"/>
        <v>0</v>
      </c>
    </row>
    <row r="106" spans="1:35" x14ac:dyDescent="0.3">
      <c r="A106" s="13">
        <v>1500518</v>
      </c>
      <c r="B106" s="13" t="s">
        <v>399</v>
      </c>
      <c r="C106" s="13" t="s">
        <v>398</v>
      </c>
      <c r="D106" s="109" t="s">
        <v>121</v>
      </c>
      <c r="E106" s="285">
        <v>421181060</v>
      </c>
      <c r="F106" s="285">
        <v>810600</v>
      </c>
      <c r="G106" s="25" t="s">
        <v>364</v>
      </c>
      <c r="H106" s="119">
        <v>16152259</v>
      </c>
      <c r="I106" s="32">
        <v>0</v>
      </c>
      <c r="J106" s="32">
        <v>0</v>
      </c>
      <c r="K106" s="32">
        <f>+H106+I106-J106</f>
        <v>16152259</v>
      </c>
      <c r="L106" s="32">
        <v>0</v>
      </c>
      <c r="M106" s="32">
        <v>0</v>
      </c>
      <c r="N106" s="32">
        <f>+K106+L106-M106</f>
        <v>16152259</v>
      </c>
      <c r="O106" s="32">
        <v>0</v>
      </c>
      <c r="P106" s="32">
        <v>0</v>
      </c>
      <c r="Q106" s="32">
        <f>+N106+O106-P106</f>
        <v>16152259</v>
      </c>
      <c r="R106" s="32">
        <v>0</v>
      </c>
      <c r="S106" s="32">
        <v>0</v>
      </c>
      <c r="T106" s="32">
        <f>+Q106+R106-S106</f>
        <v>16152259</v>
      </c>
      <c r="U106" t="s">
        <v>124</v>
      </c>
      <c r="V106" s="300">
        <f t="shared" si="66"/>
        <v>1346022</v>
      </c>
      <c r="W106" s="256">
        <f t="shared" si="67"/>
        <v>1346022</v>
      </c>
      <c r="X106" s="256">
        <f t="shared" si="67"/>
        <v>1346022</v>
      </c>
      <c r="Y106" s="256">
        <f t="shared" si="67"/>
        <v>1346022</v>
      </c>
      <c r="Z106" s="256">
        <f t="shared" si="67"/>
        <v>1346022</v>
      </c>
      <c r="AA106" s="256">
        <f t="shared" si="67"/>
        <v>1346022</v>
      </c>
      <c r="AB106" s="256">
        <f t="shared" si="67"/>
        <v>1346022</v>
      </c>
      <c r="AC106" s="256">
        <f t="shared" si="67"/>
        <v>1346022</v>
      </c>
      <c r="AD106" s="256">
        <f t="shared" si="67"/>
        <v>1346022</v>
      </c>
      <c r="AE106" s="256">
        <f t="shared" si="67"/>
        <v>1346022</v>
      </c>
      <c r="AF106" s="256">
        <f t="shared" si="67"/>
        <v>1346022</v>
      </c>
      <c r="AG106" s="111">
        <v>1346017</v>
      </c>
      <c r="AH106" s="256">
        <f t="shared" si="68"/>
        <v>16152259</v>
      </c>
      <c r="AI106" s="1">
        <f t="shared" si="69"/>
        <v>0</v>
      </c>
    </row>
    <row r="107" spans="1:35" x14ac:dyDescent="0.3">
      <c r="A107" s="13">
        <v>1500518</v>
      </c>
      <c r="B107" s="13" t="s">
        <v>399</v>
      </c>
      <c r="C107" s="13" t="s">
        <v>398</v>
      </c>
      <c r="D107" s="13" t="s">
        <v>121</v>
      </c>
      <c r="E107" s="285">
        <v>421181070</v>
      </c>
      <c r="F107" s="285">
        <v>810700</v>
      </c>
      <c r="G107" s="120" t="s">
        <v>110</v>
      </c>
      <c r="H107" s="32">
        <v>13121</v>
      </c>
      <c r="I107" s="32">
        <v>0</v>
      </c>
      <c r="J107" s="32">
        <v>0</v>
      </c>
      <c r="K107" s="32">
        <f t="shared" si="62"/>
        <v>13121</v>
      </c>
      <c r="L107" s="32">
        <v>0</v>
      </c>
      <c r="M107" s="32">
        <v>0</v>
      </c>
      <c r="N107" s="32">
        <f t="shared" si="63"/>
        <v>13121</v>
      </c>
      <c r="O107" s="32">
        <v>0</v>
      </c>
      <c r="P107" s="32">
        <v>0</v>
      </c>
      <c r="Q107" s="32">
        <f t="shared" si="64"/>
        <v>13121</v>
      </c>
      <c r="R107" s="32">
        <v>0</v>
      </c>
      <c r="S107" s="32">
        <v>0</v>
      </c>
      <c r="T107" s="32">
        <f t="shared" si="65"/>
        <v>13121</v>
      </c>
      <c r="U107" t="s">
        <v>124</v>
      </c>
      <c r="V107" s="300">
        <f t="shared" si="66"/>
        <v>1093</v>
      </c>
      <c r="W107" s="256">
        <f t="shared" si="67"/>
        <v>1093</v>
      </c>
      <c r="X107" s="256">
        <f t="shared" si="67"/>
        <v>1093</v>
      </c>
      <c r="Y107" s="256">
        <f t="shared" si="67"/>
        <v>1093</v>
      </c>
      <c r="Z107" s="256">
        <f t="shared" si="67"/>
        <v>1093</v>
      </c>
      <c r="AA107" s="256">
        <f t="shared" si="67"/>
        <v>1093</v>
      </c>
      <c r="AB107" s="256">
        <f t="shared" si="67"/>
        <v>1093</v>
      </c>
      <c r="AC107" s="256">
        <f t="shared" si="67"/>
        <v>1093</v>
      </c>
      <c r="AD107" s="256">
        <f t="shared" si="67"/>
        <v>1093</v>
      </c>
      <c r="AE107" s="256">
        <f t="shared" si="67"/>
        <v>1093</v>
      </c>
      <c r="AF107" s="256">
        <f t="shared" si="67"/>
        <v>1093</v>
      </c>
      <c r="AG107" s="111">
        <v>1098</v>
      </c>
      <c r="AH107" s="256">
        <f t="shared" si="68"/>
        <v>13121</v>
      </c>
      <c r="AI107" s="1">
        <f t="shared" si="69"/>
        <v>0</v>
      </c>
    </row>
    <row r="108" spans="1:35" x14ac:dyDescent="0.3">
      <c r="A108" s="13">
        <v>1500518</v>
      </c>
      <c r="B108" s="13" t="s">
        <v>399</v>
      </c>
      <c r="C108" s="13" t="s">
        <v>398</v>
      </c>
      <c r="D108" s="109" t="s">
        <v>121</v>
      </c>
      <c r="E108" s="285">
        <v>421181080</v>
      </c>
      <c r="F108" s="285">
        <v>810800</v>
      </c>
      <c r="G108" s="120" t="s">
        <v>113</v>
      </c>
      <c r="H108" s="32">
        <v>408902</v>
      </c>
      <c r="I108" s="32">
        <v>0</v>
      </c>
      <c r="J108" s="32">
        <v>0</v>
      </c>
      <c r="K108" s="32">
        <f>+H108+I108-J108</f>
        <v>408902</v>
      </c>
      <c r="L108" s="32">
        <v>0</v>
      </c>
      <c r="M108" s="32">
        <v>0</v>
      </c>
      <c r="N108" s="32">
        <f>+K108+L108-M108</f>
        <v>408902</v>
      </c>
      <c r="O108" s="32">
        <v>0</v>
      </c>
      <c r="P108" s="32">
        <v>0</v>
      </c>
      <c r="Q108" s="32">
        <f>+N108+O108-P108</f>
        <v>408902</v>
      </c>
      <c r="R108" s="32">
        <v>0</v>
      </c>
      <c r="S108" s="32">
        <v>0</v>
      </c>
      <c r="T108" s="32">
        <f>+Q108+R108-S108</f>
        <v>408902</v>
      </c>
      <c r="U108" t="s">
        <v>124</v>
      </c>
      <c r="V108" s="300">
        <f t="shared" si="66"/>
        <v>34075</v>
      </c>
      <c r="W108" s="256">
        <f t="shared" si="67"/>
        <v>34075</v>
      </c>
      <c r="X108" s="256">
        <f t="shared" si="67"/>
        <v>34075</v>
      </c>
      <c r="Y108" s="256">
        <f t="shared" si="67"/>
        <v>34075</v>
      </c>
      <c r="Z108" s="256">
        <f t="shared" si="67"/>
        <v>34075</v>
      </c>
      <c r="AA108" s="256">
        <f t="shared" si="67"/>
        <v>34075</v>
      </c>
      <c r="AB108" s="256">
        <f t="shared" si="67"/>
        <v>34075</v>
      </c>
      <c r="AC108" s="256">
        <f t="shared" si="67"/>
        <v>34075</v>
      </c>
      <c r="AD108" s="256">
        <f t="shared" si="67"/>
        <v>34075</v>
      </c>
      <c r="AE108" s="256">
        <f t="shared" si="67"/>
        <v>34075</v>
      </c>
      <c r="AF108" s="256">
        <f t="shared" si="67"/>
        <v>34075</v>
      </c>
      <c r="AG108" s="111">
        <v>34077</v>
      </c>
      <c r="AH108" s="256">
        <f t="shared" si="68"/>
        <v>408902</v>
      </c>
      <c r="AI108" s="1">
        <f t="shared" si="69"/>
        <v>0</v>
      </c>
    </row>
    <row r="109" spans="1:35" x14ac:dyDescent="0.3">
      <c r="A109" s="13">
        <v>1500518</v>
      </c>
      <c r="B109" s="13" t="s">
        <v>399</v>
      </c>
      <c r="C109" s="13" t="s">
        <v>398</v>
      </c>
      <c r="D109" s="109" t="s">
        <v>121</v>
      </c>
      <c r="E109" s="285">
        <v>421181090</v>
      </c>
      <c r="F109" s="285">
        <v>810900</v>
      </c>
      <c r="G109" s="120" t="s">
        <v>111</v>
      </c>
      <c r="H109" s="32">
        <v>1920051</v>
      </c>
      <c r="I109" s="32">
        <v>0</v>
      </c>
      <c r="J109" s="32">
        <v>0</v>
      </c>
      <c r="K109" s="32">
        <f>+H109+I109-J109</f>
        <v>1920051</v>
      </c>
      <c r="L109" s="32">
        <v>0</v>
      </c>
      <c r="M109" s="32">
        <v>0</v>
      </c>
      <c r="N109" s="32">
        <f>+K109+L109-M109</f>
        <v>1920051</v>
      </c>
      <c r="O109" s="32">
        <v>0</v>
      </c>
      <c r="P109" s="32">
        <v>0</v>
      </c>
      <c r="Q109" s="32">
        <f>+N109+O109-P109</f>
        <v>1920051</v>
      </c>
      <c r="R109" s="32">
        <v>0</v>
      </c>
      <c r="S109" s="32">
        <v>0</v>
      </c>
      <c r="T109" s="32">
        <f>+Q109+R109-S109</f>
        <v>1920051</v>
      </c>
      <c r="U109" t="s">
        <v>124</v>
      </c>
      <c r="V109" s="300">
        <f t="shared" si="66"/>
        <v>160004</v>
      </c>
      <c r="W109" s="256">
        <f t="shared" si="67"/>
        <v>160004</v>
      </c>
      <c r="X109" s="256">
        <f t="shared" si="67"/>
        <v>160004</v>
      </c>
      <c r="Y109" s="256">
        <f t="shared" si="67"/>
        <v>160004</v>
      </c>
      <c r="Z109" s="256">
        <f t="shared" si="67"/>
        <v>160004</v>
      </c>
      <c r="AA109" s="256">
        <f t="shared" si="67"/>
        <v>160004</v>
      </c>
      <c r="AB109" s="256">
        <f t="shared" si="67"/>
        <v>160004</v>
      </c>
      <c r="AC109" s="256">
        <f t="shared" si="67"/>
        <v>160004</v>
      </c>
      <c r="AD109" s="256">
        <f t="shared" si="67"/>
        <v>160004</v>
      </c>
      <c r="AE109" s="256">
        <f t="shared" si="67"/>
        <v>160004</v>
      </c>
      <c r="AF109" s="256">
        <f t="shared" si="67"/>
        <v>160004</v>
      </c>
      <c r="AG109" s="111">
        <v>160007</v>
      </c>
      <c r="AH109" s="256">
        <f t="shared" si="68"/>
        <v>1920051</v>
      </c>
      <c r="AI109" s="1">
        <f t="shared" si="69"/>
        <v>0</v>
      </c>
    </row>
    <row r="110" spans="1:35" ht="27" x14ac:dyDescent="0.3">
      <c r="A110" s="109">
        <v>1500518</v>
      </c>
      <c r="B110" s="13" t="s">
        <v>399</v>
      </c>
      <c r="C110" s="13" t="s">
        <v>398</v>
      </c>
      <c r="D110" s="109" t="s">
        <v>121</v>
      </c>
      <c r="E110" s="286">
        <v>421181100</v>
      </c>
      <c r="F110" s="286">
        <v>811000</v>
      </c>
      <c r="G110" s="25" t="s">
        <v>245</v>
      </c>
      <c r="H110" s="32">
        <v>839449</v>
      </c>
      <c r="I110" s="32">
        <v>0</v>
      </c>
      <c r="J110" s="32">
        <v>0</v>
      </c>
      <c r="K110" s="32">
        <f t="shared" si="62"/>
        <v>839449</v>
      </c>
      <c r="L110" s="32">
        <v>0</v>
      </c>
      <c r="M110" s="32">
        <v>0</v>
      </c>
      <c r="N110" s="32">
        <f t="shared" si="63"/>
        <v>839449</v>
      </c>
      <c r="O110" s="32">
        <v>0</v>
      </c>
      <c r="P110" s="32">
        <v>0</v>
      </c>
      <c r="Q110" s="32">
        <f t="shared" si="64"/>
        <v>839449</v>
      </c>
      <c r="R110" s="32">
        <v>0</v>
      </c>
      <c r="S110" s="32">
        <v>0</v>
      </c>
      <c r="T110" s="32">
        <f t="shared" si="65"/>
        <v>839449</v>
      </c>
      <c r="U110" t="s">
        <v>124</v>
      </c>
      <c r="V110" s="300">
        <f t="shared" si="66"/>
        <v>69954</v>
      </c>
      <c r="W110" s="256">
        <f t="shared" si="67"/>
        <v>69954</v>
      </c>
      <c r="X110" s="256">
        <f t="shared" si="67"/>
        <v>69954</v>
      </c>
      <c r="Y110" s="256">
        <f t="shared" si="67"/>
        <v>69954</v>
      </c>
      <c r="Z110" s="256">
        <f t="shared" si="67"/>
        <v>69954</v>
      </c>
      <c r="AA110" s="256">
        <f t="shared" si="67"/>
        <v>69954</v>
      </c>
      <c r="AB110" s="256">
        <f t="shared" si="67"/>
        <v>69954</v>
      </c>
      <c r="AC110" s="256">
        <f t="shared" si="67"/>
        <v>69954</v>
      </c>
      <c r="AD110" s="256">
        <f t="shared" si="67"/>
        <v>69954</v>
      </c>
      <c r="AE110" s="256">
        <f t="shared" si="67"/>
        <v>69954</v>
      </c>
      <c r="AF110" s="256">
        <f t="shared" si="67"/>
        <v>69954</v>
      </c>
      <c r="AG110" s="111">
        <v>69955</v>
      </c>
      <c r="AH110" s="256">
        <f t="shared" si="68"/>
        <v>839449</v>
      </c>
      <c r="AI110" s="1">
        <f t="shared" si="69"/>
        <v>0</v>
      </c>
    </row>
    <row r="111" spans="1:35" x14ac:dyDescent="0.3">
      <c r="A111" s="13"/>
      <c r="B111" s="13"/>
      <c r="C111" s="13"/>
      <c r="D111" s="109"/>
      <c r="E111" s="245"/>
      <c r="F111" s="245"/>
      <c r="G111" s="245" t="s">
        <v>350</v>
      </c>
      <c r="H111" s="9">
        <f>+H112+H114</f>
        <v>178058676</v>
      </c>
      <c r="I111" s="9">
        <f>+I112+I114</f>
        <v>0</v>
      </c>
      <c r="J111" s="9">
        <f>+J112+J114</f>
        <v>0</v>
      </c>
      <c r="K111" s="9">
        <f>+K112+K114</f>
        <v>178058676</v>
      </c>
      <c r="L111" s="32"/>
      <c r="M111" s="32"/>
      <c r="N111" s="32"/>
      <c r="O111" s="32"/>
      <c r="P111" s="32"/>
      <c r="Q111" s="32"/>
      <c r="R111" s="32"/>
      <c r="S111" s="32"/>
      <c r="T111" s="32"/>
      <c r="U111" t="s">
        <v>124</v>
      </c>
      <c r="Y111" s="301"/>
      <c r="AA111" s="140"/>
    </row>
    <row r="112" spans="1:35" x14ac:dyDescent="0.3">
      <c r="A112" s="13"/>
      <c r="B112" s="13"/>
      <c r="C112" s="13"/>
      <c r="D112" s="13"/>
      <c r="E112" s="248"/>
      <c r="F112" s="248"/>
      <c r="G112" s="266" t="s">
        <v>345</v>
      </c>
      <c r="H112" s="267">
        <f>+H113</f>
        <v>76142217</v>
      </c>
      <c r="I112" s="249">
        <f t="shared" ref="I112:T112" si="70">SUBTOTAL(9,I113:I113)</f>
        <v>0</v>
      </c>
      <c r="J112" s="249">
        <f t="shared" si="70"/>
        <v>0</v>
      </c>
      <c r="K112" s="249">
        <f t="shared" si="70"/>
        <v>76142217</v>
      </c>
      <c r="L112" s="249">
        <f t="shared" si="70"/>
        <v>0</v>
      </c>
      <c r="M112" s="249">
        <f t="shared" si="70"/>
        <v>0</v>
      </c>
      <c r="N112" s="249">
        <f t="shared" si="70"/>
        <v>76142217</v>
      </c>
      <c r="O112" s="249">
        <f t="shared" si="70"/>
        <v>0</v>
      </c>
      <c r="P112" s="249">
        <f t="shared" si="70"/>
        <v>0</v>
      </c>
      <c r="Q112" s="249">
        <f t="shared" si="70"/>
        <v>76142217</v>
      </c>
      <c r="R112" s="249">
        <f t="shared" si="70"/>
        <v>0</v>
      </c>
      <c r="S112" s="253">
        <f t="shared" si="70"/>
        <v>0</v>
      </c>
      <c r="T112" s="249">
        <f t="shared" si="70"/>
        <v>76142217</v>
      </c>
      <c r="U112" t="s">
        <v>124</v>
      </c>
      <c r="W112" s="1"/>
      <c r="Y112" s="301"/>
      <c r="AA112" s="140"/>
    </row>
    <row r="113" spans="1:35" x14ac:dyDescent="0.3">
      <c r="A113" s="13">
        <v>2510118</v>
      </c>
      <c r="B113" s="13" t="s">
        <v>399</v>
      </c>
      <c r="C113" s="13" t="s">
        <v>398</v>
      </c>
      <c r="D113" s="13" t="s">
        <v>121</v>
      </c>
      <c r="E113" s="287">
        <v>421282010</v>
      </c>
      <c r="F113" s="285">
        <v>820100</v>
      </c>
      <c r="G113" s="250" t="s">
        <v>249</v>
      </c>
      <c r="H113" s="251">
        <v>76142217</v>
      </c>
      <c r="I113" s="251">
        <v>0</v>
      </c>
      <c r="J113" s="254"/>
      <c r="K113" s="255">
        <f>+H113+I113-J113</f>
        <v>76142217</v>
      </c>
      <c r="L113" s="251">
        <v>0</v>
      </c>
      <c r="M113" s="254"/>
      <c r="N113" s="255">
        <f>+K113+L113-M113</f>
        <v>76142217</v>
      </c>
      <c r="O113" s="251">
        <v>0</v>
      </c>
      <c r="P113" s="254"/>
      <c r="Q113" s="255">
        <f>+N113+O113-P113</f>
        <v>76142217</v>
      </c>
      <c r="R113" s="251">
        <v>0</v>
      </c>
      <c r="S113" s="254"/>
      <c r="T113" s="255">
        <f>+Q113+R113-S113</f>
        <v>76142217</v>
      </c>
      <c r="U113" t="s">
        <v>124</v>
      </c>
      <c r="W113" s="300">
        <f>ROUND(H113/11,0)</f>
        <v>6922020</v>
      </c>
      <c r="X113" s="256">
        <f>+W113</f>
        <v>6922020</v>
      </c>
      <c r="Y113" s="256">
        <f>+X113</f>
        <v>6922020</v>
      </c>
      <c r="Z113" s="256">
        <f t="shared" ref="Z113:AF113" si="71">+Y113</f>
        <v>6922020</v>
      </c>
      <c r="AA113" s="256">
        <f t="shared" si="71"/>
        <v>6922020</v>
      </c>
      <c r="AB113" s="256">
        <f t="shared" si="71"/>
        <v>6922020</v>
      </c>
      <c r="AC113" s="256">
        <f t="shared" si="71"/>
        <v>6922020</v>
      </c>
      <c r="AD113" s="256">
        <f t="shared" si="71"/>
        <v>6922020</v>
      </c>
      <c r="AE113" s="256">
        <f t="shared" si="71"/>
        <v>6922020</v>
      </c>
      <c r="AF113" s="256">
        <f t="shared" si="71"/>
        <v>6922020</v>
      </c>
      <c r="AG113" s="111">
        <v>6922017</v>
      </c>
      <c r="AH113" s="256">
        <f>SUBTOTAL(9,V113:AG113)</f>
        <v>76142217</v>
      </c>
      <c r="AI113" s="1">
        <f>+H113-AH113</f>
        <v>0</v>
      </c>
    </row>
    <row r="114" spans="1:35" x14ac:dyDescent="0.3">
      <c r="A114" s="13"/>
      <c r="B114" s="13"/>
      <c r="C114" s="13"/>
      <c r="D114" s="13"/>
      <c r="E114" s="252"/>
      <c r="F114" s="252"/>
      <c r="G114" s="266" t="s">
        <v>346</v>
      </c>
      <c r="H114" s="267">
        <f>+H115</f>
        <v>101916459</v>
      </c>
      <c r="I114" s="249">
        <f t="shared" ref="I114:T114" si="72">SUBTOTAL(9,I115:I115)</f>
        <v>0</v>
      </c>
      <c r="J114" s="249">
        <f t="shared" si="72"/>
        <v>0</v>
      </c>
      <c r="K114" s="249">
        <f t="shared" si="72"/>
        <v>101916459</v>
      </c>
      <c r="L114" s="249">
        <f t="shared" si="72"/>
        <v>0</v>
      </c>
      <c r="M114" s="249">
        <f t="shared" si="72"/>
        <v>0</v>
      </c>
      <c r="N114" s="249">
        <f t="shared" si="72"/>
        <v>101916459</v>
      </c>
      <c r="O114" s="249">
        <f t="shared" si="72"/>
        <v>0</v>
      </c>
      <c r="P114" s="249">
        <f t="shared" si="72"/>
        <v>0</v>
      </c>
      <c r="Q114" s="249">
        <f t="shared" si="72"/>
        <v>101916459</v>
      </c>
      <c r="R114" s="249">
        <f t="shared" si="72"/>
        <v>0</v>
      </c>
      <c r="S114" s="253">
        <f t="shared" si="72"/>
        <v>0</v>
      </c>
      <c r="T114" s="249">
        <f t="shared" si="72"/>
        <v>101916459</v>
      </c>
      <c r="U114" t="s">
        <v>124</v>
      </c>
      <c r="W114" s="301"/>
      <c r="Y114" s="301"/>
      <c r="AA114" s="140"/>
    </row>
    <row r="115" spans="1:35" x14ac:dyDescent="0.3">
      <c r="A115" s="13">
        <v>2510218</v>
      </c>
      <c r="B115" s="13" t="s">
        <v>399</v>
      </c>
      <c r="C115" s="13" t="s">
        <v>398</v>
      </c>
      <c r="D115" s="13" t="s">
        <v>121</v>
      </c>
      <c r="E115" s="287">
        <v>421282020</v>
      </c>
      <c r="F115" s="285">
        <v>820200</v>
      </c>
      <c r="G115" s="250" t="s">
        <v>250</v>
      </c>
      <c r="H115" s="251">
        <v>101916459</v>
      </c>
      <c r="I115" s="2">
        <v>0</v>
      </c>
      <c r="J115" s="2">
        <v>0</v>
      </c>
      <c r="K115" s="255">
        <f>+H115+I115-J115</f>
        <v>101916459</v>
      </c>
      <c r="L115" s="2">
        <v>0</v>
      </c>
      <c r="M115" s="254"/>
      <c r="N115" s="255">
        <f>+K115+L115-M115</f>
        <v>101916459</v>
      </c>
      <c r="O115" s="2">
        <v>0</v>
      </c>
      <c r="P115" s="254"/>
      <c r="Q115" s="255">
        <f>+N115+O115-P115</f>
        <v>101916459</v>
      </c>
      <c r="R115" s="2">
        <v>0</v>
      </c>
      <c r="S115" s="254"/>
      <c r="T115" s="255">
        <f>+Q115+R115-S115</f>
        <v>101916459</v>
      </c>
      <c r="U115" t="s">
        <v>124</v>
      </c>
      <c r="W115" s="300">
        <f>ROUND(H115/11,0)</f>
        <v>9265133</v>
      </c>
      <c r="X115" s="256">
        <f>+W115</f>
        <v>9265133</v>
      </c>
      <c r="Y115" s="256">
        <f>+X115</f>
        <v>9265133</v>
      </c>
      <c r="Z115" s="256">
        <f t="shared" ref="Z115:AF115" si="73">+Y115</f>
        <v>9265133</v>
      </c>
      <c r="AA115" s="256">
        <f t="shared" si="73"/>
        <v>9265133</v>
      </c>
      <c r="AB115" s="256">
        <f t="shared" si="73"/>
        <v>9265133</v>
      </c>
      <c r="AC115" s="256">
        <f t="shared" si="73"/>
        <v>9265133</v>
      </c>
      <c r="AD115" s="256">
        <f t="shared" si="73"/>
        <v>9265133</v>
      </c>
      <c r="AE115" s="256">
        <f t="shared" si="73"/>
        <v>9265133</v>
      </c>
      <c r="AF115" s="256">
        <f t="shared" si="73"/>
        <v>9265133</v>
      </c>
      <c r="AG115" s="111">
        <v>9265129</v>
      </c>
      <c r="AH115" s="256">
        <f>SUBTOTAL(9,V115:AG115)</f>
        <v>101916459</v>
      </c>
      <c r="AI115" s="1">
        <f>+H115-AH115</f>
        <v>0</v>
      </c>
    </row>
    <row r="116" spans="1:35" x14ac:dyDescent="0.3">
      <c r="A116" s="243"/>
      <c r="B116" s="243"/>
      <c r="C116" s="243"/>
      <c r="D116" s="243"/>
      <c r="E116" s="245"/>
      <c r="F116" s="245"/>
      <c r="G116" s="245" t="s">
        <v>246</v>
      </c>
      <c r="H116" s="246">
        <f>+H117+H118</f>
        <v>936572</v>
      </c>
      <c r="I116" s="246">
        <f t="shared" ref="I116:T116" si="74">+I117+I118</f>
        <v>0</v>
      </c>
      <c r="J116" s="9">
        <f t="shared" si="74"/>
        <v>0</v>
      </c>
      <c r="K116" s="9">
        <f t="shared" si="74"/>
        <v>936572</v>
      </c>
      <c r="L116" s="9">
        <f t="shared" si="74"/>
        <v>0</v>
      </c>
      <c r="M116" s="9">
        <f t="shared" si="74"/>
        <v>0</v>
      </c>
      <c r="N116" s="9">
        <f t="shared" si="74"/>
        <v>936572</v>
      </c>
      <c r="O116" s="9">
        <f t="shared" si="74"/>
        <v>0</v>
      </c>
      <c r="P116" s="9">
        <f t="shared" si="74"/>
        <v>0</v>
      </c>
      <c r="Q116" s="9">
        <f t="shared" si="74"/>
        <v>936572</v>
      </c>
      <c r="R116" s="9">
        <f t="shared" si="74"/>
        <v>0</v>
      </c>
      <c r="S116" s="9">
        <f t="shared" si="74"/>
        <v>0</v>
      </c>
      <c r="T116" s="9">
        <f t="shared" si="74"/>
        <v>936572</v>
      </c>
      <c r="U116" t="s">
        <v>124</v>
      </c>
      <c r="Y116" s="301"/>
      <c r="AA116"/>
    </row>
    <row r="117" spans="1:35" x14ac:dyDescent="0.3">
      <c r="A117" s="13">
        <v>2610718</v>
      </c>
      <c r="B117" s="13" t="s">
        <v>399</v>
      </c>
      <c r="C117" s="13" t="s">
        <v>398</v>
      </c>
      <c r="D117" s="13" t="s">
        <v>121</v>
      </c>
      <c r="E117" s="288">
        <v>421383010</v>
      </c>
      <c r="F117" s="285">
        <v>830100</v>
      </c>
      <c r="G117" s="14" t="s">
        <v>114</v>
      </c>
      <c r="H117" s="32">
        <v>366572</v>
      </c>
      <c r="I117" s="32">
        <v>0</v>
      </c>
      <c r="J117" s="32">
        <v>0</v>
      </c>
      <c r="K117" s="32">
        <f>+H117+I117-J117</f>
        <v>366572</v>
      </c>
      <c r="L117" s="32">
        <v>0</v>
      </c>
      <c r="M117" s="32">
        <v>0</v>
      </c>
      <c r="N117" s="32">
        <f>+K117+L117-M117</f>
        <v>366572</v>
      </c>
      <c r="O117" s="32">
        <v>0</v>
      </c>
      <c r="P117" s="32">
        <v>0</v>
      </c>
      <c r="Q117" s="32">
        <f>+N117+O117-P117</f>
        <v>366572</v>
      </c>
      <c r="R117" s="32">
        <v>0</v>
      </c>
      <c r="S117" s="32">
        <v>0</v>
      </c>
      <c r="T117" s="32">
        <f>+Q117+R117-S117</f>
        <v>366572</v>
      </c>
      <c r="U117" t="s">
        <v>124</v>
      </c>
      <c r="V117" s="300">
        <f t="shared" ref="V117:V118" si="75">ROUND(H117/12,0)</f>
        <v>30548</v>
      </c>
      <c r="W117" s="256">
        <f t="shared" ref="W117:AF118" si="76">+V117</f>
        <v>30548</v>
      </c>
      <c r="X117" s="256">
        <f t="shared" si="76"/>
        <v>30548</v>
      </c>
      <c r="Y117" s="256">
        <f t="shared" si="76"/>
        <v>30548</v>
      </c>
      <c r="Z117" s="256">
        <f t="shared" si="76"/>
        <v>30548</v>
      </c>
      <c r="AA117" s="256">
        <f t="shared" si="76"/>
        <v>30548</v>
      </c>
      <c r="AB117" s="256">
        <f t="shared" si="76"/>
        <v>30548</v>
      </c>
      <c r="AC117" s="256">
        <f t="shared" si="76"/>
        <v>30548</v>
      </c>
      <c r="AD117" s="256">
        <f t="shared" si="76"/>
        <v>30548</v>
      </c>
      <c r="AE117" s="256">
        <f t="shared" si="76"/>
        <v>30548</v>
      </c>
      <c r="AF117" s="256">
        <f t="shared" si="76"/>
        <v>30548</v>
      </c>
      <c r="AG117" s="111">
        <v>30544</v>
      </c>
      <c r="AH117" s="256">
        <f t="shared" ref="AH117:AH118" si="77">SUBTOTAL(9,V117:AG117)</f>
        <v>366572</v>
      </c>
      <c r="AI117" s="1">
        <f t="shared" ref="AI117:AI118" si="78">+H117-AH117</f>
        <v>0</v>
      </c>
    </row>
    <row r="118" spans="1:35" ht="22.5" customHeight="1" x14ac:dyDescent="0.3">
      <c r="A118" s="109">
        <v>1700918</v>
      </c>
      <c r="B118" s="13" t="s">
        <v>399</v>
      </c>
      <c r="C118" s="13" t="s">
        <v>398</v>
      </c>
      <c r="D118" s="13" t="s">
        <v>121</v>
      </c>
      <c r="E118" s="288">
        <v>421383020</v>
      </c>
      <c r="F118" s="285">
        <v>830200</v>
      </c>
      <c r="G118" s="110" t="s">
        <v>133</v>
      </c>
      <c r="H118" s="32">
        <v>570000</v>
      </c>
      <c r="I118" s="32">
        <v>0</v>
      </c>
      <c r="J118" s="32"/>
      <c r="K118" s="32">
        <f>+H118+I118-J118</f>
        <v>570000</v>
      </c>
      <c r="L118" s="32">
        <v>0</v>
      </c>
      <c r="M118" s="32">
        <v>0</v>
      </c>
      <c r="N118" s="32">
        <f>+K118+L118-M118</f>
        <v>570000</v>
      </c>
      <c r="O118" s="32">
        <v>0</v>
      </c>
      <c r="P118" s="32">
        <v>0</v>
      </c>
      <c r="Q118" s="32">
        <f>+N118+O118-P118</f>
        <v>570000</v>
      </c>
      <c r="R118" s="32">
        <v>0</v>
      </c>
      <c r="S118" s="32">
        <v>0</v>
      </c>
      <c r="T118" s="32">
        <f>+Q118+R118-S118</f>
        <v>570000</v>
      </c>
      <c r="U118" t="s">
        <v>124</v>
      </c>
      <c r="V118" s="300">
        <f t="shared" si="75"/>
        <v>47500</v>
      </c>
      <c r="W118" s="256">
        <f t="shared" si="76"/>
        <v>47500</v>
      </c>
      <c r="X118" s="256">
        <f t="shared" si="76"/>
        <v>47500</v>
      </c>
      <c r="Y118" s="256">
        <f t="shared" si="76"/>
        <v>47500</v>
      </c>
      <c r="Z118" s="256">
        <f t="shared" si="76"/>
        <v>47500</v>
      </c>
      <c r="AA118" s="256">
        <f t="shared" si="76"/>
        <v>47500</v>
      </c>
      <c r="AB118" s="256">
        <f t="shared" si="76"/>
        <v>47500</v>
      </c>
      <c r="AC118" s="256">
        <f t="shared" si="76"/>
        <v>47500</v>
      </c>
      <c r="AD118" s="256">
        <f t="shared" si="76"/>
        <v>47500</v>
      </c>
      <c r="AE118" s="256">
        <f t="shared" si="76"/>
        <v>47500</v>
      </c>
      <c r="AF118" s="256">
        <f t="shared" si="76"/>
        <v>47500</v>
      </c>
      <c r="AG118" s="111">
        <v>47500</v>
      </c>
      <c r="AH118" s="256">
        <f t="shared" si="77"/>
        <v>570000</v>
      </c>
      <c r="AI118" s="1">
        <f t="shared" si="78"/>
        <v>0</v>
      </c>
    </row>
    <row r="119" spans="1:35" x14ac:dyDescent="0.3">
      <c r="I119" s="35" t="s">
        <v>126</v>
      </c>
      <c r="L119" s="35" t="s">
        <v>126</v>
      </c>
      <c r="O119" s="115"/>
      <c r="R119" s="115"/>
      <c r="V119" s="299">
        <f>SUM(V7:V118)</f>
        <v>33808888</v>
      </c>
      <c r="W119" s="299">
        <f t="shared" ref="W119:AG119" si="79">SUM(W7:W118)</f>
        <v>49996041</v>
      </c>
      <c r="X119" s="299">
        <f t="shared" si="79"/>
        <v>49996041</v>
      </c>
      <c r="Y119" s="299">
        <f t="shared" si="79"/>
        <v>39462998</v>
      </c>
      <c r="Z119" s="299">
        <f t="shared" si="79"/>
        <v>39462998</v>
      </c>
      <c r="AA119" s="299">
        <f t="shared" si="79"/>
        <v>39462998</v>
      </c>
      <c r="AB119" s="299">
        <f t="shared" si="79"/>
        <v>39462998</v>
      </c>
      <c r="AC119" s="299">
        <f t="shared" si="79"/>
        <v>39462998</v>
      </c>
      <c r="AD119" s="299">
        <f t="shared" si="79"/>
        <v>39462998</v>
      </c>
      <c r="AE119" s="299">
        <f t="shared" si="79"/>
        <v>39462998</v>
      </c>
      <c r="AF119" s="299">
        <f t="shared" si="79"/>
        <v>39462998</v>
      </c>
      <c r="AG119" s="299">
        <f t="shared" si="79"/>
        <v>39462984.390000001</v>
      </c>
      <c r="AH119" s="299">
        <f>SUM(AH7:AH118)</f>
        <v>488967938.38999999</v>
      </c>
    </row>
    <row r="120" spans="1:35" x14ac:dyDescent="0.3">
      <c r="I120" s="35" t="s">
        <v>126</v>
      </c>
      <c r="L120" s="35" t="s">
        <v>126</v>
      </c>
      <c r="N120" s="111"/>
      <c r="O120" s="35" t="s">
        <v>126</v>
      </c>
      <c r="Q120" s="111"/>
      <c r="R120" s="35" t="s">
        <v>126</v>
      </c>
      <c r="T120" s="111"/>
      <c r="V120"/>
      <c r="Z120"/>
      <c r="AA120"/>
      <c r="AB120"/>
      <c r="AG120" s="111">
        <f>+V119+W119+X119+Y119+Z119+AA119+AB119+AD119+AC119+AE119+AF119+AG119</f>
        <v>488967938.38999999</v>
      </c>
      <c r="AH120" s="1">
        <f>+H7</f>
        <v>488967938.39380002</v>
      </c>
    </row>
    <row r="121" spans="1:35" x14ac:dyDescent="0.3">
      <c r="L121" s="35" t="s">
        <v>126</v>
      </c>
      <c r="N121" s="111"/>
      <c r="O121" s="35" t="s">
        <v>126</v>
      </c>
      <c r="Q121" s="111"/>
      <c r="R121" s="35" t="s">
        <v>126</v>
      </c>
      <c r="T121" s="111"/>
      <c r="V121"/>
      <c r="Z121"/>
      <c r="AA121"/>
      <c r="AB121"/>
    </row>
    <row r="122" spans="1:35" x14ac:dyDescent="0.3">
      <c r="L122" s="35" t="s">
        <v>126</v>
      </c>
      <c r="N122" s="1"/>
      <c r="O122" s="35" t="s">
        <v>126</v>
      </c>
      <c r="Q122" s="1"/>
      <c r="R122" s="35" t="s">
        <v>126</v>
      </c>
      <c r="T122" s="1"/>
      <c r="V122"/>
      <c r="Z122"/>
      <c r="AA122"/>
      <c r="AB122"/>
    </row>
    <row r="123" spans="1:35" x14ac:dyDescent="0.3">
      <c r="L123" s="35" t="s">
        <v>126</v>
      </c>
      <c r="V123"/>
      <c r="Z123"/>
      <c r="AA123"/>
      <c r="AB123"/>
    </row>
    <row r="124" spans="1:35" x14ac:dyDescent="0.3">
      <c r="L124" s="35" t="s">
        <v>126</v>
      </c>
      <c r="V124"/>
      <c r="Z124"/>
      <c r="AA124"/>
      <c r="AB124"/>
    </row>
    <row r="125" spans="1:35" x14ac:dyDescent="0.3">
      <c r="L125" s="35"/>
      <c r="V125"/>
      <c r="Z125"/>
      <c r="AA125"/>
      <c r="AB125"/>
    </row>
    <row r="126" spans="1:35" x14ac:dyDescent="0.3">
      <c r="L126" s="35" t="s">
        <v>126</v>
      </c>
      <c r="V126"/>
      <c r="Z126"/>
      <c r="AA126"/>
      <c r="AB126"/>
    </row>
    <row r="127" spans="1:35" x14ac:dyDescent="0.3">
      <c r="H127" s="111"/>
      <c r="I127" s="35" t="s">
        <v>126</v>
      </c>
      <c r="V127"/>
      <c r="Z127"/>
      <c r="AA127"/>
      <c r="AB127"/>
    </row>
    <row r="128" spans="1:35" x14ac:dyDescent="0.3">
      <c r="H128" s="111"/>
      <c r="V128"/>
      <c r="Z128"/>
      <c r="AA128"/>
      <c r="AB128"/>
    </row>
    <row r="129" spans="8:28" x14ac:dyDescent="0.3">
      <c r="H129" s="1"/>
      <c r="I129"/>
      <c r="V129"/>
      <c r="Z129"/>
      <c r="AA129"/>
      <c r="AB129"/>
    </row>
    <row r="130" spans="8:28" x14ac:dyDescent="0.3">
      <c r="H130" s="1"/>
      <c r="I130"/>
      <c r="V130"/>
      <c r="Z130"/>
      <c r="AA130"/>
      <c r="AB130"/>
    </row>
    <row r="131" spans="8:28" x14ac:dyDescent="0.3">
      <c r="H131" s="114"/>
      <c r="I131"/>
      <c r="V131"/>
      <c r="Z131"/>
      <c r="AA131"/>
      <c r="AB131"/>
    </row>
    <row r="132" spans="8:28" x14ac:dyDescent="0.3">
      <c r="I132"/>
      <c r="V132"/>
      <c r="Z132"/>
      <c r="AA132"/>
      <c r="AB132"/>
    </row>
    <row r="133" spans="8:28" x14ac:dyDescent="0.3">
      <c r="I133"/>
      <c r="V133"/>
      <c r="Z133"/>
      <c r="AA133"/>
      <c r="AB133"/>
    </row>
    <row r="134" spans="8:28" x14ac:dyDescent="0.3">
      <c r="I134"/>
      <c r="V134"/>
      <c r="Z134"/>
      <c r="AA134"/>
      <c r="AB134"/>
    </row>
    <row r="135" spans="8:28" x14ac:dyDescent="0.3">
      <c r="I135"/>
      <c r="V135"/>
      <c r="Z135"/>
      <c r="AA135"/>
      <c r="AB135"/>
    </row>
    <row r="136" spans="8:28" x14ac:dyDescent="0.3">
      <c r="I136"/>
      <c r="V136"/>
      <c r="Z136"/>
      <c r="AA136"/>
      <c r="AB136"/>
    </row>
    <row r="137" spans="8:28" x14ac:dyDescent="0.3">
      <c r="V137"/>
      <c r="Z137"/>
      <c r="AA137"/>
      <c r="AB137"/>
    </row>
    <row r="138" spans="8:28" x14ac:dyDescent="0.3">
      <c r="V138"/>
      <c r="Z138"/>
      <c r="AA138"/>
      <c r="AB138"/>
    </row>
    <row r="139" spans="8:28" x14ac:dyDescent="0.3">
      <c r="V139"/>
      <c r="Z139"/>
      <c r="AA139"/>
      <c r="AB139"/>
    </row>
    <row r="140" spans="8:28" x14ac:dyDescent="0.3">
      <c r="H140" s="1"/>
      <c r="V140"/>
      <c r="Z140"/>
      <c r="AA140"/>
      <c r="AB140"/>
    </row>
    <row r="141" spans="8:28" x14ac:dyDescent="0.3">
      <c r="V141"/>
      <c r="Z141"/>
      <c r="AA141"/>
      <c r="AB141"/>
    </row>
    <row r="142" spans="8:28" x14ac:dyDescent="0.3">
      <c r="V142"/>
      <c r="Z142"/>
      <c r="AA142"/>
      <c r="AB142"/>
    </row>
    <row r="143" spans="8:28" x14ac:dyDescent="0.3">
      <c r="V143"/>
      <c r="Z143"/>
      <c r="AA143"/>
      <c r="AB143"/>
    </row>
    <row r="144" spans="8:28" x14ac:dyDescent="0.3">
      <c r="I144" s="36"/>
      <c r="V144"/>
      <c r="Z144"/>
      <c r="AA144"/>
      <c r="AB144"/>
    </row>
    <row r="145" spans="8:28" x14ac:dyDescent="0.3">
      <c r="V145"/>
      <c r="Z145"/>
      <c r="AA145"/>
      <c r="AB145"/>
    </row>
    <row r="146" spans="8:28" x14ac:dyDescent="0.3">
      <c r="H146" s="1"/>
      <c r="I146" s="1"/>
      <c r="J146" s="1"/>
      <c r="K146" s="1"/>
      <c r="L146" s="1"/>
      <c r="M146" s="1"/>
      <c r="N146" s="1"/>
      <c r="O146" s="1"/>
      <c r="P146" s="1"/>
      <c r="Q146" s="1"/>
      <c r="R146" s="1"/>
      <c r="S146" s="1"/>
      <c r="T146" s="1"/>
      <c r="V146"/>
      <c r="Z146"/>
      <c r="AA146"/>
      <c r="AB146"/>
    </row>
    <row r="147" spans="8:28" x14ac:dyDescent="0.3">
      <c r="I147" s="98"/>
      <c r="J147" s="1"/>
      <c r="V147"/>
      <c r="Y147" s="101"/>
    </row>
    <row r="148" spans="8:28" x14ac:dyDescent="0.3">
      <c r="I148" s="102"/>
      <c r="M148" s="111"/>
      <c r="V148"/>
      <c r="Y148" s="101"/>
    </row>
    <row r="149" spans="8:28" x14ac:dyDescent="0.3">
      <c r="M149" s="111"/>
      <c r="V149"/>
      <c r="Y149" s="101"/>
    </row>
    <row r="154" spans="8:28" x14ac:dyDescent="0.3">
      <c r="H154" s="111"/>
    </row>
  </sheetData>
  <autoFilter ref="A6:AI124"/>
  <conditionalFormatting sqref="F10:F118">
    <cfRule type="duplicateValues" dxfId="2" priority="2"/>
  </conditionalFormatting>
  <conditionalFormatting sqref="E10:E118">
    <cfRule type="duplicateValues" dxfId="1" priority="1"/>
  </conditionalFormatting>
  <pageMargins left="0.6692913385826772" right="0.15748031496062992" top="0.36" bottom="0.3" header="0.31496062992125984" footer="0.17"/>
  <pageSetup scale="80" orientation="portrait" r:id="rId1"/>
  <headerFoot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46"/>
  <sheetViews>
    <sheetView zoomScale="90" zoomScaleNormal="90" workbookViewId="0">
      <selection activeCell="G14" sqref="G14"/>
    </sheetView>
  </sheetViews>
  <sheetFormatPr baseColWidth="10" defaultRowHeight="14.4" x14ac:dyDescent="0.3"/>
  <cols>
    <col min="1" max="1" width="6" customWidth="1"/>
    <col min="3" max="3" width="55.33203125" customWidth="1"/>
    <col min="4" max="4" width="16.6640625" bestFit="1" customWidth="1"/>
  </cols>
  <sheetData>
    <row r="2" spans="2:4" ht="15.6" x14ac:dyDescent="0.3">
      <c r="B2" s="352" t="s">
        <v>403</v>
      </c>
      <c r="C2" s="353"/>
      <c r="D2" s="354"/>
    </row>
    <row r="3" spans="2:4" ht="15.6" x14ac:dyDescent="0.3">
      <c r="B3" s="355" t="s">
        <v>480</v>
      </c>
      <c r="C3" s="356"/>
      <c r="D3" s="357"/>
    </row>
    <row r="4" spans="2:4" ht="6" customHeight="1" thickBot="1" x14ac:dyDescent="0.35">
      <c r="B4" s="358"/>
      <c r="C4" s="358"/>
      <c r="D4" s="359"/>
    </row>
    <row r="5" spans="2:4" ht="15" thickBot="1" x14ac:dyDescent="0.35">
      <c r="B5" s="350" t="s">
        <v>0</v>
      </c>
      <c r="C5" s="351"/>
      <c r="D5" s="310" t="s">
        <v>481</v>
      </c>
    </row>
    <row r="6" spans="2:4" x14ac:dyDescent="0.3">
      <c r="B6" s="318"/>
      <c r="C6" s="306" t="s">
        <v>1</v>
      </c>
      <c r="D6" s="311">
        <f>+D7+D12+D14+D17+D19+D21</f>
        <v>577622772.76999998</v>
      </c>
    </row>
    <row r="7" spans="2:4" x14ac:dyDescent="0.3">
      <c r="B7" s="321" t="s">
        <v>2</v>
      </c>
      <c r="C7" s="307"/>
      <c r="D7" s="312">
        <f>SUM(D8:D11)</f>
        <v>93180547.989999995</v>
      </c>
    </row>
    <row r="8" spans="2:4" x14ac:dyDescent="0.3">
      <c r="B8" s="319"/>
      <c r="C8" s="308" t="s">
        <v>3</v>
      </c>
      <c r="D8" s="313">
        <v>88982942.989999995</v>
      </c>
    </row>
    <row r="9" spans="2:4" ht="14.4" customHeight="1" x14ac:dyDescent="0.3">
      <c r="B9" s="319"/>
      <c r="C9" s="309" t="s">
        <v>9</v>
      </c>
      <c r="D9" s="313">
        <v>289458</v>
      </c>
    </row>
    <row r="10" spans="2:4" x14ac:dyDescent="0.3">
      <c r="B10" s="320"/>
      <c r="C10" s="308" t="s">
        <v>14</v>
      </c>
      <c r="D10" s="313">
        <v>43500</v>
      </c>
    </row>
    <row r="11" spans="2:4" x14ac:dyDescent="0.3">
      <c r="B11" s="320"/>
      <c r="C11" s="308" t="s">
        <v>16</v>
      </c>
      <c r="D11" s="313">
        <v>3864647</v>
      </c>
    </row>
    <row r="12" spans="2:4" x14ac:dyDescent="0.3">
      <c r="B12" s="322" t="s">
        <v>20</v>
      </c>
      <c r="C12" s="307"/>
      <c r="D12" s="312">
        <f>+D13</f>
        <v>36613</v>
      </c>
    </row>
    <row r="13" spans="2:4" x14ac:dyDescent="0.3">
      <c r="B13" s="319"/>
      <c r="C13" s="308" t="s">
        <v>21</v>
      </c>
      <c r="D13" s="313">
        <v>36613</v>
      </c>
    </row>
    <row r="14" spans="2:4" x14ac:dyDescent="0.3">
      <c r="B14" s="321" t="s">
        <v>23</v>
      </c>
      <c r="C14" s="307"/>
      <c r="D14" s="314">
        <f>+D15+D16</f>
        <v>26003708</v>
      </c>
    </row>
    <row r="15" spans="2:4" x14ac:dyDescent="0.3">
      <c r="B15" s="320"/>
      <c r="C15" s="308" t="s">
        <v>404</v>
      </c>
      <c r="D15" s="313">
        <v>25214850</v>
      </c>
    </row>
    <row r="16" spans="2:4" x14ac:dyDescent="0.3">
      <c r="B16" s="320"/>
      <c r="C16" s="308" t="s">
        <v>54</v>
      </c>
      <c r="D16" s="313">
        <v>788858</v>
      </c>
    </row>
    <row r="17" spans="2:4" x14ac:dyDescent="0.3">
      <c r="B17" s="321" t="s">
        <v>58</v>
      </c>
      <c r="C17" s="307"/>
      <c r="D17" s="314">
        <f>+D18</f>
        <v>10938530.42</v>
      </c>
    </row>
    <row r="18" spans="2:4" x14ac:dyDescent="0.3">
      <c r="B18" s="320"/>
      <c r="C18" s="308" t="s">
        <v>59</v>
      </c>
      <c r="D18" s="313">
        <v>10938530.42</v>
      </c>
    </row>
    <row r="19" spans="2:4" x14ac:dyDescent="0.3">
      <c r="B19" s="321" t="s">
        <v>95</v>
      </c>
      <c r="C19" s="307"/>
      <c r="D19" s="314">
        <f>+D20</f>
        <v>26036493</v>
      </c>
    </row>
    <row r="20" spans="2:4" x14ac:dyDescent="0.3">
      <c r="B20" s="320"/>
      <c r="C20" s="308" t="s">
        <v>96</v>
      </c>
      <c r="D20" s="313">
        <v>26036493</v>
      </c>
    </row>
    <row r="21" spans="2:4" x14ac:dyDescent="0.3">
      <c r="B21" s="321" t="s">
        <v>107</v>
      </c>
      <c r="C21" s="307"/>
      <c r="D21" s="314">
        <f>+D22+D23+D24</f>
        <v>421426880.36000001</v>
      </c>
    </row>
    <row r="22" spans="2:4" x14ac:dyDescent="0.3">
      <c r="B22" s="320"/>
      <c r="C22" s="308" t="s">
        <v>384</v>
      </c>
      <c r="D22" s="313">
        <v>202591517.03999999</v>
      </c>
    </row>
    <row r="23" spans="2:4" x14ac:dyDescent="0.3">
      <c r="B23" s="323"/>
      <c r="C23" s="308" t="s">
        <v>350</v>
      </c>
      <c r="D23" s="313">
        <v>218835363.31999999</v>
      </c>
    </row>
    <row r="24" spans="2:4" ht="1.8" customHeight="1" thickBot="1" x14ac:dyDescent="0.35">
      <c r="B24" s="315"/>
      <c r="C24" s="316"/>
      <c r="D24" s="317">
        <v>0</v>
      </c>
    </row>
    <row r="33" spans="4:4" x14ac:dyDescent="0.3">
      <c r="D33" s="111"/>
    </row>
    <row r="34" spans="4:4" x14ac:dyDescent="0.3">
      <c r="D34" s="111"/>
    </row>
    <row r="35" spans="4:4" x14ac:dyDescent="0.3">
      <c r="D35" s="1"/>
    </row>
    <row r="36" spans="4:4" x14ac:dyDescent="0.3">
      <c r="D36" s="1"/>
    </row>
    <row r="37" spans="4:4" x14ac:dyDescent="0.3">
      <c r="D37" s="114"/>
    </row>
    <row r="46" spans="4:4" x14ac:dyDescent="0.3">
      <c r="D46" s="1"/>
    </row>
  </sheetData>
  <mergeCells count="4">
    <mergeCell ref="B5:C5"/>
    <mergeCell ref="B2:D2"/>
    <mergeCell ref="B3:D3"/>
    <mergeCell ref="B4:D4"/>
  </mergeCells>
  <conditionalFormatting sqref="B18 B9:B11 B13 B15:B16 B20 B22:B24">
    <cfRule type="duplicateValues" dxfId="0" priority="3"/>
  </conditionalFormatting>
  <pageMargins left="0.43307086614173229" right="0.35433070866141736" top="1.0629921259842521" bottom="0.74803149606299213" header="0.31496062992125984" footer="0.31496062992125984"/>
  <pageSetup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1:E97"/>
  <sheetViews>
    <sheetView showGridLines="0" workbookViewId="0"/>
  </sheetViews>
  <sheetFormatPr baseColWidth="10" defaultColWidth="9.33203125" defaultRowHeight="10.199999999999999" x14ac:dyDescent="0.2"/>
  <cols>
    <col min="1" max="1" width="6.109375" style="324" customWidth="1"/>
    <col min="2" max="2" width="4.5546875" style="324" customWidth="1"/>
    <col min="3" max="3" width="64.21875" style="324" customWidth="1"/>
    <col min="4" max="4" width="21" style="324" customWidth="1"/>
    <col min="5" max="16384" width="9.33203125" style="324"/>
  </cols>
  <sheetData>
    <row r="1" spans="2:4" ht="46.2" customHeight="1" x14ac:dyDescent="0.2">
      <c r="B1" s="360" t="s">
        <v>482</v>
      </c>
      <c r="C1" s="361"/>
      <c r="D1" s="361"/>
    </row>
    <row r="2" spans="2:4" ht="18" customHeight="1" x14ac:dyDescent="0.2">
      <c r="B2" s="332" t="s">
        <v>479</v>
      </c>
      <c r="C2" s="333"/>
      <c r="D2" s="334" t="s">
        <v>478</v>
      </c>
    </row>
    <row r="3" spans="2:4" ht="21.6" customHeight="1" x14ac:dyDescent="0.25">
      <c r="B3" s="335"/>
      <c r="C3" s="348" t="s">
        <v>477</v>
      </c>
      <c r="D3" s="349">
        <f>+D4+D12+D22+D32+D42++D52+D64+D68</f>
        <v>577622772.76999998</v>
      </c>
    </row>
    <row r="4" spans="2:4" ht="13.2" customHeight="1" x14ac:dyDescent="0.25">
      <c r="B4" s="336" t="s">
        <v>405</v>
      </c>
      <c r="C4" s="337"/>
      <c r="D4" s="338">
        <f>SUM(D5:D11)</f>
        <v>258636053.42000002</v>
      </c>
    </row>
    <row r="5" spans="2:4" ht="13.2" customHeight="1" x14ac:dyDescent="0.25">
      <c r="B5" s="339"/>
      <c r="C5" s="340" t="s">
        <v>406</v>
      </c>
      <c r="D5" s="341">
        <v>141061569.71000001</v>
      </c>
    </row>
    <row r="6" spans="2:4" ht="13.2" customHeight="1" x14ac:dyDescent="0.25">
      <c r="B6" s="339"/>
      <c r="C6" s="340" t="s">
        <v>407</v>
      </c>
      <c r="D6" s="341">
        <v>42111149.350000001</v>
      </c>
    </row>
    <row r="7" spans="2:4" ht="13.2" customHeight="1" x14ac:dyDescent="0.25">
      <c r="B7" s="339"/>
      <c r="C7" s="340" t="s">
        <v>408</v>
      </c>
      <c r="D7" s="341">
        <v>28541493.059999999</v>
      </c>
    </row>
    <row r="8" spans="2:4" ht="13.2" customHeight="1" x14ac:dyDescent="0.25">
      <c r="B8" s="339"/>
      <c r="C8" s="340" t="s">
        <v>409</v>
      </c>
      <c r="D8" s="341">
        <v>2022638.9</v>
      </c>
    </row>
    <row r="9" spans="2:4" ht="13.2" customHeight="1" x14ac:dyDescent="0.25">
      <c r="B9" s="339"/>
      <c r="C9" s="340" t="s">
        <v>410</v>
      </c>
      <c r="D9" s="341">
        <v>44899202.399999999</v>
      </c>
    </row>
    <row r="10" spans="2:4" hidden="1" x14ac:dyDescent="0.2">
      <c r="B10" s="325"/>
      <c r="C10" s="326" t="s">
        <v>411</v>
      </c>
      <c r="D10" s="327">
        <v>0</v>
      </c>
    </row>
    <row r="11" spans="2:4" hidden="1" x14ac:dyDescent="0.2">
      <c r="B11" s="325"/>
      <c r="C11" s="326" t="s">
        <v>412</v>
      </c>
      <c r="D11" s="327">
        <v>0</v>
      </c>
    </row>
    <row r="12" spans="2:4" ht="13.2" customHeight="1" x14ac:dyDescent="0.25">
      <c r="B12" s="336" t="s">
        <v>413</v>
      </c>
      <c r="C12" s="346"/>
      <c r="D12" s="338">
        <f>SUM(D13:D21)</f>
        <v>43666544.340000004</v>
      </c>
    </row>
    <row r="13" spans="2:4" ht="13.2" customHeight="1" x14ac:dyDescent="0.25">
      <c r="B13" s="339"/>
      <c r="C13" s="340" t="s">
        <v>414</v>
      </c>
      <c r="D13" s="341">
        <v>4419594</v>
      </c>
    </row>
    <row r="14" spans="2:4" ht="13.2" customHeight="1" x14ac:dyDescent="0.25">
      <c r="B14" s="339"/>
      <c r="C14" s="340" t="s">
        <v>415</v>
      </c>
      <c r="D14" s="341">
        <v>1556400</v>
      </c>
    </row>
    <row r="15" spans="2:4" ht="13.2" customHeight="1" x14ac:dyDescent="0.25">
      <c r="B15" s="339"/>
      <c r="C15" s="340" t="s">
        <v>416</v>
      </c>
      <c r="D15" s="341">
        <v>50000</v>
      </c>
    </row>
    <row r="16" spans="2:4" ht="13.2" customHeight="1" x14ac:dyDescent="0.25">
      <c r="B16" s="339"/>
      <c r="C16" s="340" t="s">
        <v>417</v>
      </c>
      <c r="D16" s="341">
        <v>5593200</v>
      </c>
    </row>
    <row r="17" spans="2:4" ht="13.2" customHeight="1" x14ac:dyDescent="0.25">
      <c r="B17" s="339"/>
      <c r="C17" s="340" t="s">
        <v>418</v>
      </c>
      <c r="D17" s="341">
        <v>16194000</v>
      </c>
    </row>
    <row r="18" spans="2:4" ht="13.2" customHeight="1" x14ac:dyDescent="0.25">
      <c r="B18" s="339"/>
      <c r="C18" s="340" t="s">
        <v>419</v>
      </c>
      <c r="D18" s="341">
        <v>13271250.34</v>
      </c>
    </row>
    <row r="19" spans="2:4" ht="13.2" customHeight="1" x14ac:dyDescent="0.25">
      <c r="B19" s="339"/>
      <c r="C19" s="340" t="s">
        <v>420</v>
      </c>
      <c r="D19" s="341">
        <v>1747600</v>
      </c>
    </row>
    <row r="20" spans="2:4" ht="13.2" customHeight="1" x14ac:dyDescent="0.25">
      <c r="B20" s="339"/>
      <c r="C20" s="340" t="s">
        <v>421</v>
      </c>
      <c r="D20" s="341">
        <v>410000</v>
      </c>
    </row>
    <row r="21" spans="2:4" ht="13.2" customHeight="1" x14ac:dyDescent="0.25">
      <c r="B21" s="339"/>
      <c r="C21" s="340" t="s">
        <v>422</v>
      </c>
      <c r="D21" s="341">
        <v>424500</v>
      </c>
    </row>
    <row r="22" spans="2:4" ht="13.2" customHeight="1" x14ac:dyDescent="0.25">
      <c r="B22" s="336" t="s">
        <v>423</v>
      </c>
      <c r="C22" s="346"/>
      <c r="D22" s="338">
        <f>SUM(D23:D31)</f>
        <v>114519923.63</v>
      </c>
    </row>
    <row r="23" spans="2:4" ht="13.2" customHeight="1" x14ac:dyDescent="0.25">
      <c r="B23" s="339"/>
      <c r="C23" s="340" t="s">
        <v>424</v>
      </c>
      <c r="D23" s="341">
        <v>20323200</v>
      </c>
    </row>
    <row r="24" spans="2:4" ht="13.2" customHeight="1" x14ac:dyDescent="0.25">
      <c r="B24" s="339"/>
      <c r="C24" s="340" t="s">
        <v>425</v>
      </c>
      <c r="D24" s="341">
        <v>7565000</v>
      </c>
    </row>
    <row r="25" spans="2:4" ht="13.2" customHeight="1" x14ac:dyDescent="0.25">
      <c r="B25" s="339"/>
      <c r="C25" s="340" t="s">
        <v>426</v>
      </c>
      <c r="D25" s="341">
        <v>6883000</v>
      </c>
    </row>
    <row r="26" spans="2:4" ht="13.2" customHeight="1" x14ac:dyDescent="0.25">
      <c r="B26" s="339"/>
      <c r="C26" s="340" t="s">
        <v>427</v>
      </c>
      <c r="D26" s="341">
        <v>2180000</v>
      </c>
    </row>
    <row r="27" spans="2:4" ht="13.2" customHeight="1" x14ac:dyDescent="0.25">
      <c r="B27" s="339"/>
      <c r="C27" s="340" t="s">
        <v>428</v>
      </c>
      <c r="D27" s="341">
        <v>30615600</v>
      </c>
    </row>
    <row r="28" spans="2:4" ht="13.2" customHeight="1" x14ac:dyDescent="0.25">
      <c r="B28" s="339"/>
      <c r="C28" s="340" t="s">
        <v>429</v>
      </c>
      <c r="D28" s="341">
        <v>6400000</v>
      </c>
    </row>
    <row r="29" spans="2:4" ht="13.2" customHeight="1" x14ac:dyDescent="0.25">
      <c r="B29" s="339"/>
      <c r="C29" s="340" t="s">
        <v>430</v>
      </c>
      <c r="D29" s="341">
        <v>815200</v>
      </c>
    </row>
    <row r="30" spans="2:4" ht="13.2" customHeight="1" x14ac:dyDescent="0.25">
      <c r="B30" s="339"/>
      <c r="C30" s="340" t="s">
        <v>431</v>
      </c>
      <c r="D30" s="341">
        <v>5835500</v>
      </c>
    </row>
    <row r="31" spans="2:4" ht="13.2" customHeight="1" x14ac:dyDescent="0.25">
      <c r="B31" s="339"/>
      <c r="C31" s="340" t="s">
        <v>432</v>
      </c>
      <c r="D31" s="341">
        <v>33902423.630000003</v>
      </c>
    </row>
    <row r="32" spans="2:4" ht="13.2" customHeight="1" x14ac:dyDescent="0.25">
      <c r="B32" s="336" t="s">
        <v>433</v>
      </c>
      <c r="C32" s="346"/>
      <c r="D32" s="338">
        <f>SUM(D33:D41)</f>
        <v>47979147.129999995</v>
      </c>
    </row>
    <row r="33" spans="2:4" ht="13.2" customHeight="1" x14ac:dyDescent="0.25">
      <c r="B33" s="339"/>
      <c r="C33" s="340" t="s">
        <v>434</v>
      </c>
      <c r="D33" s="341">
        <v>24280946.579999998</v>
      </c>
    </row>
    <row r="34" spans="2:4" hidden="1" x14ac:dyDescent="0.2">
      <c r="B34" s="325"/>
      <c r="C34" s="326" t="s">
        <v>435</v>
      </c>
      <c r="D34" s="327">
        <v>0</v>
      </c>
    </row>
    <row r="35" spans="2:4" ht="13.2" customHeight="1" x14ac:dyDescent="0.25">
      <c r="B35" s="339"/>
      <c r="C35" s="340" t="s">
        <v>436</v>
      </c>
      <c r="D35" s="341">
        <v>4450000</v>
      </c>
    </row>
    <row r="36" spans="2:4" ht="13.2" customHeight="1" x14ac:dyDescent="0.25">
      <c r="B36" s="339"/>
      <c r="C36" s="340" t="s">
        <v>437</v>
      </c>
      <c r="D36" s="341">
        <v>10504000</v>
      </c>
    </row>
    <row r="37" spans="2:4" ht="13.2" customHeight="1" x14ac:dyDescent="0.25">
      <c r="B37" s="339"/>
      <c r="C37" s="340" t="s">
        <v>438</v>
      </c>
      <c r="D37" s="341">
        <v>8744200.5500000007</v>
      </c>
    </row>
    <row r="38" spans="2:4" hidden="1" x14ac:dyDescent="0.2">
      <c r="B38" s="325"/>
      <c r="C38" s="326" t="s">
        <v>439</v>
      </c>
      <c r="D38" s="327">
        <v>0</v>
      </c>
    </row>
    <row r="39" spans="2:4" hidden="1" x14ac:dyDescent="0.2">
      <c r="B39" s="325"/>
      <c r="C39" s="326" t="s">
        <v>440</v>
      </c>
      <c r="D39" s="327">
        <v>0</v>
      </c>
    </row>
    <row r="40" spans="2:4" hidden="1" x14ac:dyDescent="0.2">
      <c r="B40" s="325"/>
      <c r="C40" s="326" t="s">
        <v>441</v>
      </c>
      <c r="D40" s="327">
        <v>0</v>
      </c>
    </row>
    <row r="41" spans="2:4" hidden="1" x14ac:dyDescent="0.2">
      <c r="B41" s="325"/>
      <c r="C41" s="326" t="s">
        <v>442</v>
      </c>
      <c r="D41" s="327">
        <v>0</v>
      </c>
    </row>
    <row r="42" spans="2:4" ht="13.2" customHeight="1" x14ac:dyDescent="0.25">
      <c r="B42" s="336" t="s">
        <v>443</v>
      </c>
      <c r="C42" s="346"/>
      <c r="D42" s="338">
        <f>SUM(D43:D51)</f>
        <v>3115200</v>
      </c>
    </row>
    <row r="43" spans="2:4" ht="13.2" customHeight="1" x14ac:dyDescent="0.25">
      <c r="B43" s="339"/>
      <c r="C43" s="340" t="s">
        <v>444</v>
      </c>
      <c r="D43" s="341">
        <v>1953200</v>
      </c>
    </row>
    <row r="44" spans="2:4" hidden="1" x14ac:dyDescent="0.2">
      <c r="B44" s="325"/>
      <c r="C44" s="326" t="s">
        <v>445</v>
      </c>
      <c r="D44" s="327">
        <v>0</v>
      </c>
    </row>
    <row r="45" spans="2:4" ht="13.2" customHeight="1" x14ac:dyDescent="0.25">
      <c r="B45" s="339"/>
      <c r="C45" s="340" t="s">
        <v>446</v>
      </c>
      <c r="D45" s="341">
        <v>30000</v>
      </c>
    </row>
    <row r="46" spans="2:4" x14ac:dyDescent="0.2">
      <c r="B46" s="325"/>
      <c r="C46" s="326" t="s">
        <v>447</v>
      </c>
      <c r="D46" s="327">
        <v>400000</v>
      </c>
    </row>
    <row r="47" spans="2:4" hidden="1" x14ac:dyDescent="0.2">
      <c r="B47" s="325"/>
      <c r="C47" s="326" t="s">
        <v>448</v>
      </c>
      <c r="D47" s="327">
        <v>0</v>
      </c>
    </row>
    <row r="48" spans="2:4" ht="13.2" customHeight="1" x14ac:dyDescent="0.25">
      <c r="B48" s="339"/>
      <c r="C48" s="340" t="s">
        <v>449</v>
      </c>
      <c r="D48" s="341">
        <v>482000</v>
      </c>
    </row>
    <row r="49" spans="2:5" hidden="1" x14ac:dyDescent="0.2">
      <c r="B49" s="325"/>
      <c r="C49" s="326" t="s">
        <v>450</v>
      </c>
      <c r="D49" s="327">
        <v>0</v>
      </c>
    </row>
    <row r="50" spans="2:5" ht="13.2" hidden="1" customHeight="1" x14ac:dyDescent="0.25">
      <c r="B50" s="339"/>
      <c r="C50" s="340" t="s">
        <v>451</v>
      </c>
      <c r="D50" s="341">
        <v>0</v>
      </c>
    </row>
    <row r="51" spans="2:5" ht="13.2" customHeight="1" x14ac:dyDescent="0.25">
      <c r="B51" s="339"/>
      <c r="C51" s="340" t="s">
        <v>452</v>
      </c>
      <c r="D51" s="341">
        <v>250000</v>
      </c>
    </row>
    <row r="52" spans="2:5" ht="13.2" customHeight="1" x14ac:dyDescent="0.25">
      <c r="B52" s="336" t="s">
        <v>453</v>
      </c>
      <c r="C52" s="346"/>
      <c r="D52" s="338">
        <v>96714279.659999996</v>
      </c>
    </row>
    <row r="53" spans="2:5" ht="13.2" customHeight="1" x14ac:dyDescent="0.25">
      <c r="B53" s="339"/>
      <c r="C53" s="340" t="s">
        <v>454</v>
      </c>
      <c r="D53" s="341">
        <v>96714279.659999996</v>
      </c>
    </row>
    <row r="54" spans="2:5" hidden="1" x14ac:dyDescent="0.2">
      <c r="B54" s="325"/>
      <c r="C54" s="326" t="s">
        <v>455</v>
      </c>
      <c r="D54" s="327">
        <v>0</v>
      </c>
    </row>
    <row r="55" spans="2:5" hidden="1" x14ac:dyDescent="0.2">
      <c r="B55" s="325"/>
      <c r="C55" s="326" t="s">
        <v>456</v>
      </c>
      <c r="D55" s="327">
        <v>0</v>
      </c>
    </row>
    <row r="56" spans="2:5" ht="13.2" hidden="1" customHeight="1" x14ac:dyDescent="0.25">
      <c r="B56" s="336" t="s">
        <v>457</v>
      </c>
      <c r="C56" s="346"/>
      <c r="D56" s="338">
        <v>0</v>
      </c>
      <c r="E56" s="328"/>
    </row>
    <row r="57" spans="2:5" hidden="1" x14ac:dyDescent="0.2">
      <c r="B57" s="325"/>
      <c r="C57" s="326" t="s">
        <v>458</v>
      </c>
      <c r="D57" s="327">
        <v>0</v>
      </c>
    </row>
    <row r="58" spans="2:5" hidden="1" x14ac:dyDescent="0.2">
      <c r="B58" s="325"/>
      <c r="C58" s="326" t="s">
        <v>459</v>
      </c>
      <c r="D58" s="327">
        <v>0</v>
      </c>
    </row>
    <row r="59" spans="2:5" hidden="1" x14ac:dyDescent="0.2">
      <c r="B59" s="325"/>
      <c r="C59" s="326" t="s">
        <v>460</v>
      </c>
      <c r="D59" s="327">
        <v>0</v>
      </c>
    </row>
    <row r="60" spans="2:5" hidden="1" x14ac:dyDescent="0.2">
      <c r="B60" s="325"/>
      <c r="C60" s="326" t="s">
        <v>461</v>
      </c>
      <c r="D60" s="327">
        <v>0</v>
      </c>
    </row>
    <row r="61" spans="2:5" hidden="1" x14ac:dyDescent="0.2">
      <c r="B61" s="325"/>
      <c r="C61" s="326" t="s">
        <v>462</v>
      </c>
      <c r="D61" s="327">
        <v>0</v>
      </c>
    </row>
    <row r="62" spans="2:5" hidden="1" x14ac:dyDescent="0.2">
      <c r="B62" s="325"/>
      <c r="C62" s="326" t="s">
        <v>463</v>
      </c>
      <c r="D62" s="327">
        <v>0</v>
      </c>
    </row>
    <row r="63" spans="2:5" ht="13.2" hidden="1" customHeight="1" x14ac:dyDescent="0.25">
      <c r="B63" s="339"/>
      <c r="C63" s="326" t="s">
        <v>464</v>
      </c>
      <c r="D63" s="341">
        <v>0</v>
      </c>
    </row>
    <row r="64" spans="2:5" ht="13.2" customHeight="1" x14ac:dyDescent="0.25">
      <c r="B64" s="336" t="s">
        <v>465</v>
      </c>
      <c r="C64" s="346"/>
      <c r="D64" s="338">
        <v>7100000</v>
      </c>
    </row>
    <row r="65" spans="2:4" hidden="1" x14ac:dyDescent="0.2">
      <c r="B65" s="325"/>
      <c r="C65" s="326" t="s">
        <v>466</v>
      </c>
      <c r="D65" s="327">
        <v>0</v>
      </c>
    </row>
    <row r="66" spans="2:4" hidden="1" x14ac:dyDescent="0.2">
      <c r="B66" s="325"/>
      <c r="C66" s="326" t="s">
        <v>467</v>
      </c>
      <c r="D66" s="327">
        <v>0</v>
      </c>
    </row>
    <row r="67" spans="2:4" ht="13.2" customHeight="1" x14ac:dyDescent="0.25">
      <c r="B67" s="339"/>
      <c r="C67" s="340" t="s">
        <v>468</v>
      </c>
      <c r="D67" s="341">
        <v>7100000</v>
      </c>
    </row>
    <row r="68" spans="2:4" ht="13.2" customHeight="1" x14ac:dyDescent="0.25">
      <c r="B68" s="336" t="s">
        <v>469</v>
      </c>
      <c r="C68" s="346"/>
      <c r="D68" s="338">
        <v>5891624.5899999999</v>
      </c>
    </row>
    <row r="69" spans="2:4" ht="13.2" customHeight="1" x14ac:dyDescent="0.25">
      <c r="B69" s="339"/>
      <c r="C69" s="340" t="s">
        <v>470</v>
      </c>
      <c r="D69" s="341">
        <v>3744000</v>
      </c>
    </row>
    <row r="70" spans="2:4" ht="13.2" customHeight="1" x14ac:dyDescent="0.25">
      <c r="B70" s="342"/>
      <c r="C70" s="343" t="s">
        <v>471</v>
      </c>
      <c r="D70" s="344">
        <v>2147624.59</v>
      </c>
    </row>
    <row r="71" spans="2:4" hidden="1" x14ac:dyDescent="0.2">
      <c r="B71" s="325"/>
      <c r="C71" s="326" t="s">
        <v>472</v>
      </c>
      <c r="D71" s="327">
        <v>0</v>
      </c>
    </row>
    <row r="72" spans="2:4" hidden="1" x14ac:dyDescent="0.2">
      <c r="B72" s="325"/>
      <c r="C72" s="326" t="s">
        <v>473</v>
      </c>
      <c r="D72" s="327">
        <v>0</v>
      </c>
    </row>
    <row r="73" spans="2:4" hidden="1" x14ac:dyDescent="0.2">
      <c r="B73" s="325"/>
      <c r="C73" s="326" t="s">
        <v>474</v>
      </c>
      <c r="D73" s="327">
        <v>0</v>
      </c>
    </row>
    <row r="74" spans="2:4" hidden="1" x14ac:dyDescent="0.2">
      <c r="B74" s="325"/>
      <c r="C74" s="326" t="s">
        <v>475</v>
      </c>
      <c r="D74" s="327">
        <v>0</v>
      </c>
    </row>
    <row r="75" spans="2:4" hidden="1" x14ac:dyDescent="0.2">
      <c r="B75" s="329"/>
      <c r="C75" s="330" t="s">
        <v>476</v>
      </c>
      <c r="D75" s="331">
        <v>0</v>
      </c>
    </row>
    <row r="76" spans="2:4" ht="13.8" x14ac:dyDescent="0.25">
      <c r="B76" s="345"/>
      <c r="C76" s="345"/>
      <c r="D76" s="345"/>
    </row>
    <row r="77" spans="2:4" ht="13.8" x14ac:dyDescent="0.25">
      <c r="B77" s="345"/>
      <c r="C77" s="345"/>
      <c r="D77" s="345"/>
    </row>
    <row r="78" spans="2:4" x14ac:dyDescent="0.2">
      <c r="B78" s="347"/>
      <c r="C78" s="347"/>
      <c r="D78" s="347"/>
    </row>
    <row r="79" spans="2:4" x14ac:dyDescent="0.2">
      <c r="B79" s="347"/>
      <c r="C79" s="347"/>
      <c r="D79" s="347"/>
    </row>
    <row r="80" spans="2:4" x14ac:dyDescent="0.2">
      <c r="B80" s="347"/>
      <c r="C80" s="347"/>
      <c r="D80" s="347"/>
    </row>
    <row r="81" spans="2:4" x14ac:dyDescent="0.2">
      <c r="B81" s="347"/>
      <c r="C81" s="347"/>
      <c r="D81" s="347"/>
    </row>
    <row r="82" spans="2:4" x14ac:dyDescent="0.2">
      <c r="B82" s="347"/>
      <c r="C82" s="347"/>
      <c r="D82" s="347"/>
    </row>
    <row r="83" spans="2:4" x14ac:dyDescent="0.2">
      <c r="B83" s="347"/>
      <c r="C83" s="347"/>
      <c r="D83" s="347"/>
    </row>
    <row r="84" spans="2:4" x14ac:dyDescent="0.2">
      <c r="B84" s="347"/>
      <c r="C84" s="347"/>
      <c r="D84" s="347"/>
    </row>
    <row r="85" spans="2:4" x14ac:dyDescent="0.2">
      <c r="B85" s="347"/>
      <c r="C85" s="347"/>
      <c r="D85" s="347"/>
    </row>
    <row r="86" spans="2:4" x14ac:dyDescent="0.2">
      <c r="B86" s="347"/>
      <c r="C86" s="347"/>
      <c r="D86" s="347"/>
    </row>
    <row r="87" spans="2:4" x14ac:dyDescent="0.2">
      <c r="B87" s="347"/>
      <c r="C87" s="347"/>
      <c r="D87" s="347"/>
    </row>
    <row r="88" spans="2:4" x14ac:dyDescent="0.2">
      <c r="B88" s="347"/>
      <c r="C88" s="347"/>
      <c r="D88" s="347"/>
    </row>
    <row r="89" spans="2:4" x14ac:dyDescent="0.2">
      <c r="B89" s="347"/>
      <c r="C89" s="347"/>
      <c r="D89" s="347"/>
    </row>
    <row r="90" spans="2:4" x14ac:dyDescent="0.2">
      <c r="B90" s="347"/>
      <c r="C90" s="347"/>
      <c r="D90" s="347"/>
    </row>
    <row r="91" spans="2:4" x14ac:dyDescent="0.2">
      <c r="B91" s="347"/>
      <c r="C91" s="347"/>
      <c r="D91" s="347"/>
    </row>
    <row r="92" spans="2:4" x14ac:dyDescent="0.2">
      <c r="B92" s="347"/>
      <c r="C92" s="347"/>
      <c r="D92" s="347"/>
    </row>
    <row r="93" spans="2:4" x14ac:dyDescent="0.2">
      <c r="B93" s="347"/>
      <c r="C93" s="347"/>
      <c r="D93" s="347"/>
    </row>
    <row r="94" spans="2:4" x14ac:dyDescent="0.2">
      <c r="B94" s="347"/>
      <c r="C94" s="347"/>
      <c r="D94" s="347"/>
    </row>
    <row r="95" spans="2:4" x14ac:dyDescent="0.2">
      <c r="B95" s="347"/>
      <c r="C95" s="347"/>
      <c r="D95" s="347"/>
    </row>
    <row r="96" spans="2:4" x14ac:dyDescent="0.2">
      <c r="B96" s="347"/>
      <c r="C96" s="347"/>
      <c r="D96" s="347"/>
    </row>
    <row r="97" spans="2:4" x14ac:dyDescent="0.2">
      <c r="B97" s="347"/>
      <c r="C97" s="347"/>
      <c r="D97" s="347"/>
    </row>
  </sheetData>
  <sheetProtection formatCells="0" formatColumns="0" formatRows="0" autoFilter="0"/>
  <autoFilter ref="A3:J75">
    <filterColumn colId="3">
      <filters>
        <filter val="1,556,400.00"/>
        <filter val="1,747,600.00"/>
        <filter val="1,953,200.00"/>
        <filter val="10,504,000.00"/>
        <filter val="114,519,923.63"/>
        <filter val="13,271,250.34"/>
        <filter val="141,061,569.71"/>
        <filter val="16,194,000.00"/>
        <filter val="2,022,638.90"/>
        <filter val="2,147,624.59"/>
        <filter val="2,180,000.00"/>
        <filter val="20,323,200.00"/>
        <filter val="24,280,946.58"/>
        <filter val="250,000.00"/>
        <filter val="258,636,053.42"/>
        <filter val="28,541,493.06"/>
        <filter val="3,115,200.00"/>
        <filter val="3,744,000.00"/>
        <filter val="30,000.00"/>
        <filter val="30,615,600.00"/>
        <filter val="33,902,423.63"/>
        <filter val="4,419,594.00"/>
        <filter val="4,450,000.00"/>
        <filter val="400,000.00"/>
        <filter val="410,000.00"/>
        <filter val="42,111,149.35"/>
        <filter val="424,500.00"/>
        <filter val="43,666,544.34"/>
        <filter val="44,899,202.40"/>
        <filter val="47,979,147.13"/>
        <filter val="482,000.00"/>
        <filter val="5,593,200.00"/>
        <filter val="5,835,500.00"/>
        <filter val="5,891,624.59"/>
        <filter val="50,000.00"/>
        <filter val="6,400,000.00"/>
        <filter val="6,883,000.00"/>
        <filter val="7,100,000.00"/>
        <filter val="7,565,000.00"/>
        <filter val="8,744,200.55"/>
        <filter val="815,200.00"/>
        <filter val="96,714,279.66"/>
      </filters>
    </filterColumn>
  </autoFilter>
  <mergeCells count="1">
    <mergeCell ref="B1:D1"/>
  </mergeCells>
  <printOptions horizontalCentered="1"/>
  <pageMargins left="0.23622047244094491" right="0.17" top="0.64" bottom="0.4" header="0.31496062992125984" footer="0.17"/>
  <pageSetup scale="9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6"/>
  <sheetViews>
    <sheetView workbookViewId="0">
      <selection activeCell="E5" sqref="E5"/>
    </sheetView>
  </sheetViews>
  <sheetFormatPr baseColWidth="10" defaultRowHeight="14.4" x14ac:dyDescent="0.3"/>
  <cols>
    <col min="1" max="1" width="29.88671875" customWidth="1"/>
    <col min="2" max="2" width="65.21875" customWidth="1"/>
  </cols>
  <sheetData>
    <row r="2" spans="1:2" x14ac:dyDescent="0.3">
      <c r="A2" s="364" t="s">
        <v>483</v>
      </c>
      <c r="B2" s="364" t="s">
        <v>484</v>
      </c>
    </row>
    <row r="3" spans="1:2" ht="58.8" customHeight="1" x14ac:dyDescent="0.3">
      <c r="A3" s="363" t="s">
        <v>485</v>
      </c>
      <c r="B3" s="362" t="s">
        <v>486</v>
      </c>
    </row>
    <row r="4" spans="1:2" ht="90.6" customHeight="1" x14ac:dyDescent="0.3">
      <c r="A4" s="363" t="s">
        <v>487</v>
      </c>
      <c r="B4" s="362" t="s">
        <v>488</v>
      </c>
    </row>
    <row r="5" spans="1:2" ht="153" customHeight="1" x14ac:dyDescent="0.3">
      <c r="A5" s="363" t="s">
        <v>489</v>
      </c>
      <c r="B5" s="365" t="s">
        <v>490</v>
      </c>
    </row>
    <row r="6" spans="1:2" ht="71.400000000000006" customHeight="1" x14ac:dyDescent="0.3">
      <c r="A6" s="363"/>
      <c r="B6" s="362"/>
    </row>
    <row r="7" spans="1:2" x14ac:dyDescent="0.3">
      <c r="A7" s="363"/>
      <c r="B7" s="362"/>
    </row>
    <row r="8" spans="1:2" x14ac:dyDescent="0.3">
      <c r="A8" s="363"/>
      <c r="B8" s="362"/>
    </row>
    <row r="9" spans="1:2" x14ac:dyDescent="0.3">
      <c r="A9" s="363"/>
      <c r="B9" s="362"/>
    </row>
    <row r="10" spans="1:2" x14ac:dyDescent="0.3">
      <c r="A10" s="363"/>
      <c r="B10" s="362"/>
    </row>
    <row r="11" spans="1:2" x14ac:dyDescent="0.3">
      <c r="A11" s="363"/>
      <c r="B11" s="362"/>
    </row>
    <row r="12" spans="1:2" x14ac:dyDescent="0.3">
      <c r="A12" s="363"/>
      <c r="B12" s="362"/>
    </row>
    <row r="13" spans="1:2" x14ac:dyDescent="0.3">
      <c r="A13" s="363"/>
      <c r="B13" s="362"/>
    </row>
    <row r="14" spans="1:2" x14ac:dyDescent="0.3">
      <c r="A14" s="363"/>
      <c r="B14" s="362"/>
    </row>
    <row r="15" spans="1:2" x14ac:dyDescent="0.3">
      <c r="A15" s="363"/>
      <c r="B15" s="362"/>
    </row>
    <row r="16" spans="1:2" x14ac:dyDescent="0.3">
      <c r="A16" s="363"/>
      <c r="B16" s="362"/>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64"/>
  <sheetViews>
    <sheetView workbookViewId="0">
      <selection activeCell="C1" sqref="C1"/>
    </sheetView>
  </sheetViews>
  <sheetFormatPr baseColWidth="10" defaultRowHeight="14.4" x14ac:dyDescent="0.3"/>
  <cols>
    <col min="1" max="1" width="13.33203125" customWidth="1"/>
    <col min="2" max="2" width="27.5546875" bestFit="1" customWidth="1"/>
  </cols>
  <sheetData>
    <row r="2" spans="1:3" x14ac:dyDescent="0.3">
      <c r="B2" s="49"/>
      <c r="C2" s="1"/>
    </row>
    <row r="3" spans="1:3" x14ac:dyDescent="0.3">
      <c r="B3" s="49"/>
      <c r="C3" s="1"/>
    </row>
    <row r="4" spans="1:3" x14ac:dyDescent="0.3">
      <c r="A4" s="118" t="s">
        <v>255</v>
      </c>
      <c r="B4" s="49"/>
    </row>
    <row r="5" spans="1:3" x14ac:dyDescent="0.3">
      <c r="A5">
        <v>1100117</v>
      </c>
      <c r="B5" s="111" t="s">
        <v>256</v>
      </c>
    </row>
    <row r="6" spans="1:3" x14ac:dyDescent="0.3">
      <c r="A6">
        <v>1100217</v>
      </c>
      <c r="B6" s="111" t="s">
        <v>282</v>
      </c>
    </row>
    <row r="7" spans="1:3" x14ac:dyDescent="0.3">
      <c r="A7">
        <v>1100216</v>
      </c>
      <c r="B7" s="111" t="s">
        <v>281</v>
      </c>
    </row>
    <row r="8" spans="1:3" x14ac:dyDescent="0.3">
      <c r="A8">
        <v>1500517</v>
      </c>
      <c r="B8" s="111" t="s">
        <v>257</v>
      </c>
    </row>
    <row r="9" spans="1:3" x14ac:dyDescent="0.3">
      <c r="A9">
        <v>1700917</v>
      </c>
      <c r="B9" s="111" t="s">
        <v>283</v>
      </c>
    </row>
    <row r="10" spans="1:3" x14ac:dyDescent="0.3">
      <c r="A10">
        <v>1700916</v>
      </c>
      <c r="B10" s="111" t="s">
        <v>280</v>
      </c>
    </row>
    <row r="11" spans="1:3" x14ac:dyDescent="0.3">
      <c r="A11" s="118" t="s">
        <v>254</v>
      </c>
      <c r="B11" s="49"/>
    </row>
    <row r="12" spans="1:3" x14ac:dyDescent="0.3">
      <c r="A12">
        <v>2510117</v>
      </c>
      <c r="B12" s="111" t="s">
        <v>284</v>
      </c>
    </row>
    <row r="13" spans="1:3" x14ac:dyDescent="0.3">
      <c r="A13">
        <v>2510217</v>
      </c>
      <c r="B13" s="111" t="s">
        <v>285</v>
      </c>
    </row>
    <row r="14" spans="1:3" x14ac:dyDescent="0.3">
      <c r="B14" s="111"/>
    </row>
    <row r="15" spans="1:3" x14ac:dyDescent="0.3">
      <c r="A15">
        <v>2520317</v>
      </c>
      <c r="B15" s="111" t="s">
        <v>273</v>
      </c>
    </row>
    <row r="16" spans="1:3" x14ac:dyDescent="0.3">
      <c r="A16">
        <v>2520316</v>
      </c>
      <c r="B16" s="111" t="s">
        <v>278</v>
      </c>
    </row>
    <row r="17" spans="1:3" x14ac:dyDescent="0.3">
      <c r="A17">
        <v>2520314</v>
      </c>
      <c r="B17" s="111" t="s">
        <v>272</v>
      </c>
    </row>
    <row r="18" spans="1:3" x14ac:dyDescent="0.3">
      <c r="B18" s="111"/>
    </row>
    <row r="19" spans="1:3" x14ac:dyDescent="0.3">
      <c r="A19">
        <v>2610717</v>
      </c>
      <c r="B19" s="111" t="s">
        <v>271</v>
      </c>
    </row>
    <row r="20" spans="1:3" x14ac:dyDescent="0.3">
      <c r="A20">
        <v>2610716</v>
      </c>
      <c r="B20" s="111" t="s">
        <v>275</v>
      </c>
    </row>
    <row r="21" spans="1:3" x14ac:dyDescent="0.3">
      <c r="A21">
        <v>2610713</v>
      </c>
      <c r="B21" s="111" t="s">
        <v>274</v>
      </c>
    </row>
    <row r="22" spans="1:3" x14ac:dyDescent="0.3">
      <c r="B22" s="111"/>
      <c r="C22" s="1"/>
    </row>
    <row r="23" spans="1:3" x14ac:dyDescent="0.3">
      <c r="B23" s="49"/>
      <c r="C23" s="1"/>
    </row>
    <row r="24" spans="1:3" x14ac:dyDescent="0.3">
      <c r="B24" s="153" t="s">
        <v>114</v>
      </c>
      <c r="C24" s="145"/>
    </row>
    <row r="25" spans="1:3" x14ac:dyDescent="0.3">
      <c r="B25" s="111">
        <v>170572</v>
      </c>
      <c r="C25" s="128" t="s">
        <v>252</v>
      </c>
    </row>
    <row r="26" spans="1:3" x14ac:dyDescent="0.3">
      <c r="B26" s="127">
        <f>195941.35+17000</f>
        <v>212941.35</v>
      </c>
      <c r="C26" s="128" t="s">
        <v>298</v>
      </c>
    </row>
    <row r="27" spans="1:3" x14ac:dyDescent="0.3">
      <c r="B27" s="114">
        <f>+B25+B26</f>
        <v>383513.35</v>
      </c>
      <c r="C27" s="35">
        <v>110000</v>
      </c>
    </row>
    <row r="28" spans="1:3" x14ac:dyDescent="0.3">
      <c r="B28" s="1"/>
      <c r="C28" s="35"/>
    </row>
    <row r="29" spans="1:3" x14ac:dyDescent="0.3">
      <c r="B29" s="152" t="s">
        <v>283</v>
      </c>
      <c r="C29" s="145"/>
    </row>
    <row r="30" spans="1:3" x14ac:dyDescent="0.3">
      <c r="B30" s="111">
        <v>399235</v>
      </c>
      <c r="C30" t="s">
        <v>306</v>
      </c>
    </row>
    <row r="31" spans="1:3" x14ac:dyDescent="0.3">
      <c r="B31" s="154">
        <v>132000</v>
      </c>
      <c r="C31" s="117" t="s">
        <v>315</v>
      </c>
    </row>
    <row r="32" spans="1:3" x14ac:dyDescent="0.3">
      <c r="B32" s="114">
        <f>+B30+B31</f>
        <v>531235</v>
      </c>
    </row>
    <row r="55" spans="2:4" x14ac:dyDescent="0.3">
      <c r="B55" s="35" t="s">
        <v>126</v>
      </c>
    </row>
    <row r="56" spans="2:4" x14ac:dyDescent="0.3">
      <c r="B56" s="1">
        <v>190572</v>
      </c>
      <c r="C56" s="116" t="s">
        <v>240</v>
      </c>
      <c r="D56" s="1"/>
    </row>
    <row r="57" spans="2:4" x14ac:dyDescent="0.3">
      <c r="B57" s="111">
        <v>26000</v>
      </c>
      <c r="C57" s="116" t="s">
        <v>243</v>
      </c>
      <c r="D57" s="1"/>
    </row>
    <row r="58" spans="2:4" x14ac:dyDescent="0.3">
      <c r="B58" s="111">
        <v>83132.399999999994</v>
      </c>
      <c r="C58" s="116" t="s">
        <v>241</v>
      </c>
      <c r="D58" s="111"/>
    </row>
    <row r="59" spans="2:4" x14ac:dyDescent="0.3">
      <c r="B59" s="111">
        <v>1500000</v>
      </c>
      <c r="C59" s="116" t="s">
        <v>239</v>
      </c>
      <c r="D59" s="1"/>
    </row>
    <row r="60" spans="2:4" x14ac:dyDescent="0.3">
      <c r="B60" s="111">
        <v>32000</v>
      </c>
      <c r="C60" s="116" t="s">
        <v>242</v>
      </c>
      <c r="D60" s="1"/>
    </row>
    <row r="61" spans="2:4" x14ac:dyDescent="0.3">
      <c r="B61" s="114">
        <f>SUM(B56:B60)</f>
        <v>1831704.4</v>
      </c>
      <c r="C61" s="117" t="s">
        <v>244</v>
      </c>
      <c r="D61" s="1"/>
    </row>
    <row r="62" spans="2:4" x14ac:dyDescent="0.3">
      <c r="B62" s="111">
        <v>112500</v>
      </c>
      <c r="C62" s="116" t="s">
        <v>237</v>
      </c>
    </row>
    <row r="63" spans="2:4" x14ac:dyDescent="0.3">
      <c r="B63" s="1">
        <v>75000</v>
      </c>
      <c r="C63" s="116" t="s">
        <v>238</v>
      </c>
    </row>
    <row r="64" spans="2:4" x14ac:dyDescent="0.3">
      <c r="B64" s="114">
        <f>+B62+B63</f>
        <v>187500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82"/>
  <sheetViews>
    <sheetView topLeftCell="B1" zoomScale="80" zoomScaleNormal="80" workbookViewId="0">
      <selection activeCell="H4" sqref="H4"/>
    </sheetView>
  </sheetViews>
  <sheetFormatPr baseColWidth="10" defaultRowHeight="14.4" x14ac:dyDescent="0.3"/>
  <cols>
    <col min="1" max="1" width="7.6640625" hidden="1" customWidth="1"/>
    <col min="2" max="2" width="10" customWidth="1"/>
    <col min="3" max="3" width="8.88671875" bestFit="1" customWidth="1"/>
    <col min="4" max="4" width="10.33203125" customWidth="1"/>
    <col min="5" max="5" width="5" customWidth="1"/>
    <col min="6" max="6" width="12.33203125" customWidth="1"/>
    <col min="7" max="7" width="9.44140625" customWidth="1"/>
    <col min="8" max="8" width="37.33203125" customWidth="1"/>
    <col min="9" max="9" width="16.44140625" style="49" hidden="1" customWidth="1"/>
    <col min="10" max="10" width="16.88671875" style="49" hidden="1" customWidth="1"/>
    <col min="11" max="11" width="15.109375" style="49" hidden="1" customWidth="1"/>
    <col min="12" max="12" width="22.88671875" style="49" hidden="1" customWidth="1"/>
    <col min="13" max="13" width="13.5546875" style="49" hidden="1" customWidth="1"/>
    <col min="14" max="14" width="13.88671875" style="49" hidden="1" customWidth="1"/>
    <col min="15" max="15" width="20.33203125" style="49" hidden="1" customWidth="1"/>
    <col min="16" max="16" width="15.6640625" style="49" hidden="1" customWidth="1"/>
    <col min="17" max="17" width="16.33203125" hidden="1" customWidth="1"/>
    <col min="18" max="18" width="17.33203125" customWidth="1"/>
    <col min="19" max="19" width="15.5546875" bestFit="1" customWidth="1"/>
    <col min="20" max="20" width="13.88671875" customWidth="1"/>
    <col min="21" max="21" width="16.88671875" style="49" customWidth="1"/>
    <col min="22" max="22" width="4.6640625" bestFit="1" customWidth="1"/>
    <col min="23" max="23" width="16" style="49" hidden="1" customWidth="1"/>
    <col min="24" max="24" width="20.88671875" hidden="1" customWidth="1"/>
    <col min="25" max="25" width="11.33203125" hidden="1" customWidth="1"/>
    <col min="26" max="26" width="35.33203125" hidden="1" customWidth="1"/>
    <col min="257" max="257" width="0" hidden="1" customWidth="1"/>
    <col min="258" max="258" width="10" customWidth="1"/>
    <col min="259" max="259" width="8.109375" customWidth="1"/>
    <col min="260" max="260" width="7.109375" bestFit="1" customWidth="1"/>
    <col min="261" max="261" width="5" customWidth="1"/>
    <col min="262" max="262" width="12.33203125" customWidth="1"/>
    <col min="263" max="263" width="9.44140625" customWidth="1"/>
    <col min="264" max="264" width="41.5546875" customWidth="1"/>
    <col min="265" max="265" width="16.44140625" bestFit="1" customWidth="1"/>
    <col min="266" max="266" width="15.5546875" bestFit="1" customWidth="1"/>
    <col min="267" max="267" width="14.33203125" bestFit="1" customWidth="1"/>
    <col min="268" max="268" width="20.88671875" customWidth="1"/>
    <col min="269" max="277" width="0" hidden="1" customWidth="1"/>
    <col min="278" max="278" width="14.88671875" customWidth="1"/>
    <col min="279" max="279" width="16" customWidth="1"/>
    <col min="513" max="513" width="0" hidden="1" customWidth="1"/>
    <col min="514" max="514" width="10" customWidth="1"/>
    <col min="515" max="515" width="8.109375" customWidth="1"/>
    <col min="516" max="516" width="7.109375" bestFit="1" customWidth="1"/>
    <col min="517" max="517" width="5" customWidth="1"/>
    <col min="518" max="518" width="12.33203125" customWidth="1"/>
    <col min="519" max="519" width="9.44140625" customWidth="1"/>
    <col min="520" max="520" width="41.5546875" customWidth="1"/>
    <col min="521" max="521" width="16.44140625" bestFit="1" customWidth="1"/>
    <col min="522" max="522" width="15.5546875" bestFit="1" customWidth="1"/>
    <col min="523" max="523" width="14.33203125" bestFit="1" customWidth="1"/>
    <col min="524" max="524" width="20.88671875" customWidth="1"/>
    <col min="525" max="533" width="0" hidden="1" customWidth="1"/>
    <col min="534" max="534" width="14.88671875" customWidth="1"/>
    <col min="535" max="535" width="16" customWidth="1"/>
    <col min="769" max="769" width="0" hidden="1" customWidth="1"/>
    <col min="770" max="770" width="10" customWidth="1"/>
    <col min="771" max="771" width="8.109375" customWidth="1"/>
    <col min="772" max="772" width="7.109375" bestFit="1" customWidth="1"/>
    <col min="773" max="773" width="5" customWidth="1"/>
    <col min="774" max="774" width="12.33203125" customWidth="1"/>
    <col min="775" max="775" width="9.44140625" customWidth="1"/>
    <col min="776" max="776" width="41.5546875" customWidth="1"/>
    <col min="777" max="777" width="16.44140625" bestFit="1" customWidth="1"/>
    <col min="778" max="778" width="15.5546875" bestFit="1" customWidth="1"/>
    <col min="779" max="779" width="14.33203125" bestFit="1" customWidth="1"/>
    <col min="780" max="780" width="20.88671875" customWidth="1"/>
    <col min="781" max="789" width="0" hidden="1" customWidth="1"/>
    <col min="790" max="790" width="14.88671875" customWidth="1"/>
    <col min="791" max="791" width="16" customWidth="1"/>
    <col min="1025" max="1025" width="0" hidden="1" customWidth="1"/>
    <col min="1026" max="1026" width="10" customWidth="1"/>
    <col min="1027" max="1027" width="8.109375" customWidth="1"/>
    <col min="1028" max="1028" width="7.109375" bestFit="1" customWidth="1"/>
    <col min="1029" max="1029" width="5" customWidth="1"/>
    <col min="1030" max="1030" width="12.33203125" customWidth="1"/>
    <col min="1031" max="1031" width="9.44140625" customWidth="1"/>
    <col min="1032" max="1032" width="41.5546875" customWidth="1"/>
    <col min="1033" max="1033" width="16.44140625" bestFit="1" customWidth="1"/>
    <col min="1034" max="1034" width="15.5546875" bestFit="1" customWidth="1"/>
    <col min="1035" max="1035" width="14.33203125" bestFit="1" customWidth="1"/>
    <col min="1036" max="1036" width="20.88671875" customWidth="1"/>
    <col min="1037" max="1045" width="0" hidden="1" customWidth="1"/>
    <col min="1046" max="1046" width="14.88671875" customWidth="1"/>
    <col min="1047" max="1047" width="16" customWidth="1"/>
    <col min="1281" max="1281" width="0" hidden="1" customWidth="1"/>
    <col min="1282" max="1282" width="10" customWidth="1"/>
    <col min="1283" max="1283" width="8.109375" customWidth="1"/>
    <col min="1284" max="1284" width="7.109375" bestFit="1" customWidth="1"/>
    <col min="1285" max="1285" width="5" customWidth="1"/>
    <col min="1286" max="1286" width="12.33203125" customWidth="1"/>
    <col min="1287" max="1287" width="9.44140625" customWidth="1"/>
    <col min="1288" max="1288" width="41.5546875" customWidth="1"/>
    <col min="1289" max="1289" width="16.44140625" bestFit="1" customWidth="1"/>
    <col min="1290" max="1290" width="15.5546875" bestFit="1" customWidth="1"/>
    <col min="1291" max="1291" width="14.33203125" bestFit="1" customWidth="1"/>
    <col min="1292" max="1292" width="20.88671875" customWidth="1"/>
    <col min="1293" max="1301" width="0" hidden="1" customWidth="1"/>
    <col min="1302" max="1302" width="14.88671875" customWidth="1"/>
    <col min="1303" max="1303" width="16" customWidth="1"/>
    <col min="1537" max="1537" width="0" hidden="1" customWidth="1"/>
    <col min="1538" max="1538" width="10" customWidth="1"/>
    <col min="1539" max="1539" width="8.109375" customWidth="1"/>
    <col min="1540" max="1540" width="7.109375" bestFit="1" customWidth="1"/>
    <col min="1541" max="1541" width="5" customWidth="1"/>
    <col min="1542" max="1542" width="12.33203125" customWidth="1"/>
    <col min="1543" max="1543" width="9.44140625" customWidth="1"/>
    <col min="1544" max="1544" width="41.5546875" customWidth="1"/>
    <col min="1545" max="1545" width="16.44140625" bestFit="1" customWidth="1"/>
    <col min="1546" max="1546" width="15.5546875" bestFit="1" customWidth="1"/>
    <col min="1547" max="1547" width="14.33203125" bestFit="1" customWidth="1"/>
    <col min="1548" max="1548" width="20.88671875" customWidth="1"/>
    <col min="1549" max="1557" width="0" hidden="1" customWidth="1"/>
    <col min="1558" max="1558" width="14.88671875" customWidth="1"/>
    <col min="1559" max="1559" width="16" customWidth="1"/>
    <col min="1793" max="1793" width="0" hidden="1" customWidth="1"/>
    <col min="1794" max="1794" width="10" customWidth="1"/>
    <col min="1795" max="1795" width="8.109375" customWidth="1"/>
    <col min="1796" max="1796" width="7.109375" bestFit="1" customWidth="1"/>
    <col min="1797" max="1797" width="5" customWidth="1"/>
    <col min="1798" max="1798" width="12.33203125" customWidth="1"/>
    <col min="1799" max="1799" width="9.44140625" customWidth="1"/>
    <col min="1800" max="1800" width="41.5546875" customWidth="1"/>
    <col min="1801" max="1801" width="16.44140625" bestFit="1" customWidth="1"/>
    <col min="1802" max="1802" width="15.5546875" bestFit="1" customWidth="1"/>
    <col min="1803" max="1803" width="14.33203125" bestFit="1" customWidth="1"/>
    <col min="1804" max="1804" width="20.88671875" customWidth="1"/>
    <col min="1805" max="1813" width="0" hidden="1" customWidth="1"/>
    <col min="1814" max="1814" width="14.88671875" customWidth="1"/>
    <col min="1815" max="1815" width="16" customWidth="1"/>
    <col min="2049" max="2049" width="0" hidden="1" customWidth="1"/>
    <col min="2050" max="2050" width="10" customWidth="1"/>
    <col min="2051" max="2051" width="8.109375" customWidth="1"/>
    <col min="2052" max="2052" width="7.109375" bestFit="1" customWidth="1"/>
    <col min="2053" max="2053" width="5" customWidth="1"/>
    <col min="2054" max="2054" width="12.33203125" customWidth="1"/>
    <col min="2055" max="2055" width="9.44140625" customWidth="1"/>
    <col min="2056" max="2056" width="41.5546875" customWidth="1"/>
    <col min="2057" max="2057" width="16.44140625" bestFit="1" customWidth="1"/>
    <col min="2058" max="2058" width="15.5546875" bestFit="1" customWidth="1"/>
    <col min="2059" max="2059" width="14.33203125" bestFit="1" customWidth="1"/>
    <col min="2060" max="2060" width="20.88671875" customWidth="1"/>
    <col min="2061" max="2069" width="0" hidden="1" customWidth="1"/>
    <col min="2070" max="2070" width="14.88671875" customWidth="1"/>
    <col min="2071" max="2071" width="16" customWidth="1"/>
    <col min="2305" max="2305" width="0" hidden="1" customWidth="1"/>
    <col min="2306" max="2306" width="10" customWidth="1"/>
    <col min="2307" max="2307" width="8.109375" customWidth="1"/>
    <col min="2308" max="2308" width="7.109375" bestFit="1" customWidth="1"/>
    <col min="2309" max="2309" width="5" customWidth="1"/>
    <col min="2310" max="2310" width="12.33203125" customWidth="1"/>
    <col min="2311" max="2311" width="9.44140625" customWidth="1"/>
    <col min="2312" max="2312" width="41.5546875" customWidth="1"/>
    <col min="2313" max="2313" width="16.44140625" bestFit="1" customWidth="1"/>
    <col min="2314" max="2314" width="15.5546875" bestFit="1" customWidth="1"/>
    <col min="2315" max="2315" width="14.33203125" bestFit="1" customWidth="1"/>
    <col min="2316" max="2316" width="20.88671875" customWidth="1"/>
    <col min="2317" max="2325" width="0" hidden="1" customWidth="1"/>
    <col min="2326" max="2326" width="14.88671875" customWidth="1"/>
    <col min="2327" max="2327" width="16" customWidth="1"/>
    <col min="2561" max="2561" width="0" hidden="1" customWidth="1"/>
    <col min="2562" max="2562" width="10" customWidth="1"/>
    <col min="2563" max="2563" width="8.109375" customWidth="1"/>
    <col min="2564" max="2564" width="7.109375" bestFit="1" customWidth="1"/>
    <col min="2565" max="2565" width="5" customWidth="1"/>
    <col min="2566" max="2566" width="12.33203125" customWidth="1"/>
    <col min="2567" max="2567" width="9.44140625" customWidth="1"/>
    <col min="2568" max="2568" width="41.5546875" customWidth="1"/>
    <col min="2569" max="2569" width="16.44140625" bestFit="1" customWidth="1"/>
    <col min="2570" max="2570" width="15.5546875" bestFit="1" customWidth="1"/>
    <col min="2571" max="2571" width="14.33203125" bestFit="1" customWidth="1"/>
    <col min="2572" max="2572" width="20.88671875" customWidth="1"/>
    <col min="2573" max="2581" width="0" hidden="1" customWidth="1"/>
    <col min="2582" max="2582" width="14.88671875" customWidth="1"/>
    <col min="2583" max="2583" width="16" customWidth="1"/>
    <col min="2817" max="2817" width="0" hidden="1" customWidth="1"/>
    <col min="2818" max="2818" width="10" customWidth="1"/>
    <col min="2819" max="2819" width="8.109375" customWidth="1"/>
    <col min="2820" max="2820" width="7.109375" bestFit="1" customWidth="1"/>
    <col min="2821" max="2821" width="5" customWidth="1"/>
    <col min="2822" max="2822" width="12.33203125" customWidth="1"/>
    <col min="2823" max="2823" width="9.44140625" customWidth="1"/>
    <col min="2824" max="2824" width="41.5546875" customWidth="1"/>
    <col min="2825" max="2825" width="16.44140625" bestFit="1" customWidth="1"/>
    <col min="2826" max="2826" width="15.5546875" bestFit="1" customWidth="1"/>
    <col min="2827" max="2827" width="14.33203125" bestFit="1" customWidth="1"/>
    <col min="2828" max="2828" width="20.88671875" customWidth="1"/>
    <col min="2829" max="2837" width="0" hidden="1" customWidth="1"/>
    <col min="2838" max="2838" width="14.88671875" customWidth="1"/>
    <col min="2839" max="2839" width="16" customWidth="1"/>
    <col min="3073" max="3073" width="0" hidden="1" customWidth="1"/>
    <col min="3074" max="3074" width="10" customWidth="1"/>
    <col min="3075" max="3075" width="8.109375" customWidth="1"/>
    <col min="3076" max="3076" width="7.109375" bestFit="1" customWidth="1"/>
    <col min="3077" max="3077" width="5" customWidth="1"/>
    <col min="3078" max="3078" width="12.33203125" customWidth="1"/>
    <col min="3079" max="3079" width="9.44140625" customWidth="1"/>
    <col min="3080" max="3080" width="41.5546875" customWidth="1"/>
    <col min="3081" max="3081" width="16.44140625" bestFit="1" customWidth="1"/>
    <col min="3082" max="3082" width="15.5546875" bestFit="1" customWidth="1"/>
    <col min="3083" max="3083" width="14.33203125" bestFit="1" customWidth="1"/>
    <col min="3084" max="3084" width="20.88671875" customWidth="1"/>
    <col min="3085" max="3093" width="0" hidden="1" customWidth="1"/>
    <col min="3094" max="3094" width="14.88671875" customWidth="1"/>
    <col min="3095" max="3095" width="16" customWidth="1"/>
    <col min="3329" max="3329" width="0" hidden="1" customWidth="1"/>
    <col min="3330" max="3330" width="10" customWidth="1"/>
    <col min="3331" max="3331" width="8.109375" customWidth="1"/>
    <col min="3332" max="3332" width="7.109375" bestFit="1" customWidth="1"/>
    <col min="3333" max="3333" width="5" customWidth="1"/>
    <col min="3334" max="3334" width="12.33203125" customWidth="1"/>
    <col min="3335" max="3335" width="9.44140625" customWidth="1"/>
    <col min="3336" max="3336" width="41.5546875" customWidth="1"/>
    <col min="3337" max="3337" width="16.44140625" bestFit="1" customWidth="1"/>
    <col min="3338" max="3338" width="15.5546875" bestFit="1" customWidth="1"/>
    <col min="3339" max="3339" width="14.33203125" bestFit="1" customWidth="1"/>
    <col min="3340" max="3340" width="20.88671875" customWidth="1"/>
    <col min="3341" max="3349" width="0" hidden="1" customWidth="1"/>
    <col min="3350" max="3350" width="14.88671875" customWidth="1"/>
    <col min="3351" max="3351" width="16" customWidth="1"/>
    <col min="3585" max="3585" width="0" hidden="1" customWidth="1"/>
    <col min="3586" max="3586" width="10" customWidth="1"/>
    <col min="3587" max="3587" width="8.109375" customWidth="1"/>
    <col min="3588" max="3588" width="7.109375" bestFit="1" customWidth="1"/>
    <col min="3589" max="3589" width="5" customWidth="1"/>
    <col min="3590" max="3590" width="12.33203125" customWidth="1"/>
    <col min="3591" max="3591" width="9.44140625" customWidth="1"/>
    <col min="3592" max="3592" width="41.5546875" customWidth="1"/>
    <col min="3593" max="3593" width="16.44140625" bestFit="1" customWidth="1"/>
    <col min="3594" max="3594" width="15.5546875" bestFit="1" customWidth="1"/>
    <col min="3595" max="3595" width="14.33203125" bestFit="1" customWidth="1"/>
    <col min="3596" max="3596" width="20.88671875" customWidth="1"/>
    <col min="3597" max="3605" width="0" hidden="1" customWidth="1"/>
    <col min="3606" max="3606" width="14.88671875" customWidth="1"/>
    <col min="3607" max="3607" width="16" customWidth="1"/>
    <col min="3841" max="3841" width="0" hidden="1" customWidth="1"/>
    <col min="3842" max="3842" width="10" customWidth="1"/>
    <col min="3843" max="3843" width="8.109375" customWidth="1"/>
    <col min="3844" max="3844" width="7.109375" bestFit="1" customWidth="1"/>
    <col min="3845" max="3845" width="5" customWidth="1"/>
    <col min="3846" max="3846" width="12.33203125" customWidth="1"/>
    <col min="3847" max="3847" width="9.44140625" customWidth="1"/>
    <col min="3848" max="3848" width="41.5546875" customWidth="1"/>
    <col min="3849" max="3849" width="16.44140625" bestFit="1" customWidth="1"/>
    <col min="3850" max="3850" width="15.5546875" bestFit="1" customWidth="1"/>
    <col min="3851" max="3851" width="14.33203125" bestFit="1" customWidth="1"/>
    <col min="3852" max="3852" width="20.88671875" customWidth="1"/>
    <col min="3853" max="3861" width="0" hidden="1" customWidth="1"/>
    <col min="3862" max="3862" width="14.88671875" customWidth="1"/>
    <col min="3863" max="3863" width="16" customWidth="1"/>
    <col min="4097" max="4097" width="0" hidden="1" customWidth="1"/>
    <col min="4098" max="4098" width="10" customWidth="1"/>
    <col min="4099" max="4099" width="8.109375" customWidth="1"/>
    <col min="4100" max="4100" width="7.109375" bestFit="1" customWidth="1"/>
    <col min="4101" max="4101" width="5" customWidth="1"/>
    <col min="4102" max="4102" width="12.33203125" customWidth="1"/>
    <col min="4103" max="4103" width="9.44140625" customWidth="1"/>
    <col min="4104" max="4104" width="41.5546875" customWidth="1"/>
    <col min="4105" max="4105" width="16.44140625" bestFit="1" customWidth="1"/>
    <col min="4106" max="4106" width="15.5546875" bestFit="1" customWidth="1"/>
    <col min="4107" max="4107" width="14.33203125" bestFit="1" customWidth="1"/>
    <col min="4108" max="4108" width="20.88671875" customWidth="1"/>
    <col min="4109" max="4117" width="0" hidden="1" customWidth="1"/>
    <col min="4118" max="4118" width="14.88671875" customWidth="1"/>
    <col min="4119" max="4119" width="16" customWidth="1"/>
    <col min="4353" max="4353" width="0" hidden="1" customWidth="1"/>
    <col min="4354" max="4354" width="10" customWidth="1"/>
    <col min="4355" max="4355" width="8.109375" customWidth="1"/>
    <col min="4356" max="4356" width="7.109375" bestFit="1" customWidth="1"/>
    <col min="4357" max="4357" width="5" customWidth="1"/>
    <col min="4358" max="4358" width="12.33203125" customWidth="1"/>
    <col min="4359" max="4359" width="9.44140625" customWidth="1"/>
    <col min="4360" max="4360" width="41.5546875" customWidth="1"/>
    <col min="4361" max="4361" width="16.44140625" bestFit="1" customWidth="1"/>
    <col min="4362" max="4362" width="15.5546875" bestFit="1" customWidth="1"/>
    <col min="4363" max="4363" width="14.33203125" bestFit="1" customWidth="1"/>
    <col min="4364" max="4364" width="20.88671875" customWidth="1"/>
    <col min="4365" max="4373" width="0" hidden="1" customWidth="1"/>
    <col min="4374" max="4374" width="14.88671875" customWidth="1"/>
    <col min="4375" max="4375" width="16" customWidth="1"/>
    <col min="4609" max="4609" width="0" hidden="1" customWidth="1"/>
    <col min="4610" max="4610" width="10" customWidth="1"/>
    <col min="4611" max="4611" width="8.109375" customWidth="1"/>
    <col min="4612" max="4612" width="7.109375" bestFit="1" customWidth="1"/>
    <col min="4613" max="4613" width="5" customWidth="1"/>
    <col min="4614" max="4614" width="12.33203125" customWidth="1"/>
    <col min="4615" max="4615" width="9.44140625" customWidth="1"/>
    <col min="4616" max="4616" width="41.5546875" customWidth="1"/>
    <col min="4617" max="4617" width="16.44140625" bestFit="1" customWidth="1"/>
    <col min="4618" max="4618" width="15.5546875" bestFit="1" customWidth="1"/>
    <col min="4619" max="4619" width="14.33203125" bestFit="1" customWidth="1"/>
    <col min="4620" max="4620" width="20.88671875" customWidth="1"/>
    <col min="4621" max="4629" width="0" hidden="1" customWidth="1"/>
    <col min="4630" max="4630" width="14.88671875" customWidth="1"/>
    <col min="4631" max="4631" width="16" customWidth="1"/>
    <col min="4865" max="4865" width="0" hidden="1" customWidth="1"/>
    <col min="4866" max="4866" width="10" customWidth="1"/>
    <col min="4867" max="4867" width="8.109375" customWidth="1"/>
    <col min="4868" max="4868" width="7.109375" bestFit="1" customWidth="1"/>
    <col min="4869" max="4869" width="5" customWidth="1"/>
    <col min="4870" max="4870" width="12.33203125" customWidth="1"/>
    <col min="4871" max="4871" width="9.44140625" customWidth="1"/>
    <col min="4872" max="4872" width="41.5546875" customWidth="1"/>
    <col min="4873" max="4873" width="16.44140625" bestFit="1" customWidth="1"/>
    <col min="4874" max="4874" width="15.5546875" bestFit="1" customWidth="1"/>
    <col min="4875" max="4875" width="14.33203125" bestFit="1" customWidth="1"/>
    <col min="4876" max="4876" width="20.88671875" customWidth="1"/>
    <col min="4877" max="4885" width="0" hidden="1" customWidth="1"/>
    <col min="4886" max="4886" width="14.88671875" customWidth="1"/>
    <col min="4887" max="4887" width="16" customWidth="1"/>
    <col min="5121" max="5121" width="0" hidden="1" customWidth="1"/>
    <col min="5122" max="5122" width="10" customWidth="1"/>
    <col min="5123" max="5123" width="8.109375" customWidth="1"/>
    <col min="5124" max="5124" width="7.109375" bestFit="1" customWidth="1"/>
    <col min="5125" max="5125" width="5" customWidth="1"/>
    <col min="5126" max="5126" width="12.33203125" customWidth="1"/>
    <col min="5127" max="5127" width="9.44140625" customWidth="1"/>
    <col min="5128" max="5128" width="41.5546875" customWidth="1"/>
    <col min="5129" max="5129" width="16.44140625" bestFit="1" customWidth="1"/>
    <col min="5130" max="5130" width="15.5546875" bestFit="1" customWidth="1"/>
    <col min="5131" max="5131" width="14.33203125" bestFit="1" customWidth="1"/>
    <col min="5132" max="5132" width="20.88671875" customWidth="1"/>
    <col min="5133" max="5141" width="0" hidden="1" customWidth="1"/>
    <col min="5142" max="5142" width="14.88671875" customWidth="1"/>
    <col min="5143" max="5143" width="16" customWidth="1"/>
    <col min="5377" max="5377" width="0" hidden="1" customWidth="1"/>
    <col min="5378" max="5378" width="10" customWidth="1"/>
    <col min="5379" max="5379" width="8.109375" customWidth="1"/>
    <col min="5380" max="5380" width="7.109375" bestFit="1" customWidth="1"/>
    <col min="5381" max="5381" width="5" customWidth="1"/>
    <col min="5382" max="5382" width="12.33203125" customWidth="1"/>
    <col min="5383" max="5383" width="9.44140625" customWidth="1"/>
    <col min="5384" max="5384" width="41.5546875" customWidth="1"/>
    <col min="5385" max="5385" width="16.44140625" bestFit="1" customWidth="1"/>
    <col min="5386" max="5386" width="15.5546875" bestFit="1" customWidth="1"/>
    <col min="5387" max="5387" width="14.33203125" bestFit="1" customWidth="1"/>
    <col min="5388" max="5388" width="20.88671875" customWidth="1"/>
    <col min="5389" max="5397" width="0" hidden="1" customWidth="1"/>
    <col min="5398" max="5398" width="14.88671875" customWidth="1"/>
    <col min="5399" max="5399" width="16" customWidth="1"/>
    <col min="5633" max="5633" width="0" hidden="1" customWidth="1"/>
    <col min="5634" max="5634" width="10" customWidth="1"/>
    <col min="5635" max="5635" width="8.109375" customWidth="1"/>
    <col min="5636" max="5636" width="7.109375" bestFit="1" customWidth="1"/>
    <col min="5637" max="5637" width="5" customWidth="1"/>
    <col min="5638" max="5638" width="12.33203125" customWidth="1"/>
    <col min="5639" max="5639" width="9.44140625" customWidth="1"/>
    <col min="5640" max="5640" width="41.5546875" customWidth="1"/>
    <col min="5641" max="5641" width="16.44140625" bestFit="1" customWidth="1"/>
    <col min="5642" max="5642" width="15.5546875" bestFit="1" customWidth="1"/>
    <col min="5643" max="5643" width="14.33203125" bestFit="1" customWidth="1"/>
    <col min="5644" max="5644" width="20.88671875" customWidth="1"/>
    <col min="5645" max="5653" width="0" hidden="1" customWidth="1"/>
    <col min="5654" max="5654" width="14.88671875" customWidth="1"/>
    <col min="5655" max="5655" width="16" customWidth="1"/>
    <col min="5889" max="5889" width="0" hidden="1" customWidth="1"/>
    <col min="5890" max="5890" width="10" customWidth="1"/>
    <col min="5891" max="5891" width="8.109375" customWidth="1"/>
    <col min="5892" max="5892" width="7.109375" bestFit="1" customWidth="1"/>
    <col min="5893" max="5893" width="5" customWidth="1"/>
    <col min="5894" max="5894" width="12.33203125" customWidth="1"/>
    <col min="5895" max="5895" width="9.44140625" customWidth="1"/>
    <col min="5896" max="5896" width="41.5546875" customWidth="1"/>
    <col min="5897" max="5897" width="16.44140625" bestFit="1" customWidth="1"/>
    <col min="5898" max="5898" width="15.5546875" bestFit="1" customWidth="1"/>
    <col min="5899" max="5899" width="14.33203125" bestFit="1" customWidth="1"/>
    <col min="5900" max="5900" width="20.88671875" customWidth="1"/>
    <col min="5901" max="5909" width="0" hidden="1" customWidth="1"/>
    <col min="5910" max="5910" width="14.88671875" customWidth="1"/>
    <col min="5911" max="5911" width="16" customWidth="1"/>
    <col min="6145" max="6145" width="0" hidden="1" customWidth="1"/>
    <col min="6146" max="6146" width="10" customWidth="1"/>
    <col min="6147" max="6147" width="8.109375" customWidth="1"/>
    <col min="6148" max="6148" width="7.109375" bestFit="1" customWidth="1"/>
    <col min="6149" max="6149" width="5" customWidth="1"/>
    <col min="6150" max="6150" width="12.33203125" customWidth="1"/>
    <col min="6151" max="6151" width="9.44140625" customWidth="1"/>
    <col min="6152" max="6152" width="41.5546875" customWidth="1"/>
    <col min="6153" max="6153" width="16.44140625" bestFit="1" customWidth="1"/>
    <col min="6154" max="6154" width="15.5546875" bestFit="1" customWidth="1"/>
    <col min="6155" max="6155" width="14.33203125" bestFit="1" customWidth="1"/>
    <col min="6156" max="6156" width="20.88671875" customWidth="1"/>
    <col min="6157" max="6165" width="0" hidden="1" customWidth="1"/>
    <col min="6166" max="6166" width="14.88671875" customWidth="1"/>
    <col min="6167" max="6167" width="16" customWidth="1"/>
    <col min="6401" max="6401" width="0" hidden="1" customWidth="1"/>
    <col min="6402" max="6402" width="10" customWidth="1"/>
    <col min="6403" max="6403" width="8.109375" customWidth="1"/>
    <col min="6404" max="6404" width="7.109375" bestFit="1" customWidth="1"/>
    <col min="6405" max="6405" width="5" customWidth="1"/>
    <col min="6406" max="6406" width="12.33203125" customWidth="1"/>
    <col min="6407" max="6407" width="9.44140625" customWidth="1"/>
    <col min="6408" max="6408" width="41.5546875" customWidth="1"/>
    <col min="6409" max="6409" width="16.44140625" bestFit="1" customWidth="1"/>
    <col min="6410" max="6410" width="15.5546875" bestFit="1" customWidth="1"/>
    <col min="6411" max="6411" width="14.33203125" bestFit="1" customWidth="1"/>
    <col min="6412" max="6412" width="20.88671875" customWidth="1"/>
    <col min="6413" max="6421" width="0" hidden="1" customWidth="1"/>
    <col min="6422" max="6422" width="14.88671875" customWidth="1"/>
    <col min="6423" max="6423" width="16" customWidth="1"/>
    <col min="6657" max="6657" width="0" hidden="1" customWidth="1"/>
    <col min="6658" max="6658" width="10" customWidth="1"/>
    <col min="6659" max="6659" width="8.109375" customWidth="1"/>
    <col min="6660" max="6660" width="7.109375" bestFit="1" customWidth="1"/>
    <col min="6661" max="6661" width="5" customWidth="1"/>
    <col min="6662" max="6662" width="12.33203125" customWidth="1"/>
    <col min="6663" max="6663" width="9.44140625" customWidth="1"/>
    <col min="6664" max="6664" width="41.5546875" customWidth="1"/>
    <col min="6665" max="6665" width="16.44140625" bestFit="1" customWidth="1"/>
    <col min="6666" max="6666" width="15.5546875" bestFit="1" customWidth="1"/>
    <col min="6667" max="6667" width="14.33203125" bestFit="1" customWidth="1"/>
    <col min="6668" max="6668" width="20.88671875" customWidth="1"/>
    <col min="6669" max="6677" width="0" hidden="1" customWidth="1"/>
    <col min="6678" max="6678" width="14.88671875" customWidth="1"/>
    <col min="6679" max="6679" width="16" customWidth="1"/>
    <col min="6913" max="6913" width="0" hidden="1" customWidth="1"/>
    <col min="6914" max="6914" width="10" customWidth="1"/>
    <col min="6915" max="6915" width="8.109375" customWidth="1"/>
    <col min="6916" max="6916" width="7.109375" bestFit="1" customWidth="1"/>
    <col min="6917" max="6917" width="5" customWidth="1"/>
    <col min="6918" max="6918" width="12.33203125" customWidth="1"/>
    <col min="6919" max="6919" width="9.44140625" customWidth="1"/>
    <col min="6920" max="6920" width="41.5546875" customWidth="1"/>
    <col min="6921" max="6921" width="16.44140625" bestFit="1" customWidth="1"/>
    <col min="6922" max="6922" width="15.5546875" bestFit="1" customWidth="1"/>
    <col min="6923" max="6923" width="14.33203125" bestFit="1" customWidth="1"/>
    <col min="6924" max="6924" width="20.88671875" customWidth="1"/>
    <col min="6925" max="6933" width="0" hidden="1" customWidth="1"/>
    <col min="6934" max="6934" width="14.88671875" customWidth="1"/>
    <col min="6935" max="6935" width="16" customWidth="1"/>
    <col min="7169" max="7169" width="0" hidden="1" customWidth="1"/>
    <col min="7170" max="7170" width="10" customWidth="1"/>
    <col min="7171" max="7171" width="8.109375" customWidth="1"/>
    <col min="7172" max="7172" width="7.109375" bestFit="1" customWidth="1"/>
    <col min="7173" max="7173" width="5" customWidth="1"/>
    <col min="7174" max="7174" width="12.33203125" customWidth="1"/>
    <col min="7175" max="7175" width="9.44140625" customWidth="1"/>
    <col min="7176" max="7176" width="41.5546875" customWidth="1"/>
    <col min="7177" max="7177" width="16.44140625" bestFit="1" customWidth="1"/>
    <col min="7178" max="7178" width="15.5546875" bestFit="1" customWidth="1"/>
    <col min="7179" max="7179" width="14.33203125" bestFit="1" customWidth="1"/>
    <col min="7180" max="7180" width="20.88671875" customWidth="1"/>
    <col min="7181" max="7189" width="0" hidden="1" customWidth="1"/>
    <col min="7190" max="7190" width="14.88671875" customWidth="1"/>
    <col min="7191" max="7191" width="16" customWidth="1"/>
    <col min="7425" max="7425" width="0" hidden="1" customWidth="1"/>
    <col min="7426" max="7426" width="10" customWidth="1"/>
    <col min="7427" max="7427" width="8.109375" customWidth="1"/>
    <col min="7428" max="7428" width="7.109375" bestFit="1" customWidth="1"/>
    <col min="7429" max="7429" width="5" customWidth="1"/>
    <col min="7430" max="7430" width="12.33203125" customWidth="1"/>
    <col min="7431" max="7431" width="9.44140625" customWidth="1"/>
    <col min="7432" max="7432" width="41.5546875" customWidth="1"/>
    <col min="7433" max="7433" width="16.44140625" bestFit="1" customWidth="1"/>
    <col min="7434" max="7434" width="15.5546875" bestFit="1" customWidth="1"/>
    <col min="7435" max="7435" width="14.33203125" bestFit="1" customWidth="1"/>
    <col min="7436" max="7436" width="20.88671875" customWidth="1"/>
    <col min="7437" max="7445" width="0" hidden="1" customWidth="1"/>
    <col min="7446" max="7446" width="14.88671875" customWidth="1"/>
    <col min="7447" max="7447" width="16" customWidth="1"/>
    <col min="7681" max="7681" width="0" hidden="1" customWidth="1"/>
    <col min="7682" max="7682" width="10" customWidth="1"/>
    <col min="7683" max="7683" width="8.109375" customWidth="1"/>
    <col min="7684" max="7684" width="7.109375" bestFit="1" customWidth="1"/>
    <col min="7685" max="7685" width="5" customWidth="1"/>
    <col min="7686" max="7686" width="12.33203125" customWidth="1"/>
    <col min="7687" max="7687" width="9.44140625" customWidth="1"/>
    <col min="7688" max="7688" width="41.5546875" customWidth="1"/>
    <col min="7689" max="7689" width="16.44140625" bestFit="1" customWidth="1"/>
    <col min="7690" max="7690" width="15.5546875" bestFit="1" customWidth="1"/>
    <col min="7691" max="7691" width="14.33203125" bestFit="1" customWidth="1"/>
    <col min="7692" max="7692" width="20.88671875" customWidth="1"/>
    <col min="7693" max="7701" width="0" hidden="1" customWidth="1"/>
    <col min="7702" max="7702" width="14.88671875" customWidth="1"/>
    <col min="7703" max="7703" width="16" customWidth="1"/>
    <col min="7937" max="7937" width="0" hidden="1" customWidth="1"/>
    <col min="7938" max="7938" width="10" customWidth="1"/>
    <col min="7939" max="7939" width="8.109375" customWidth="1"/>
    <col min="7940" max="7940" width="7.109375" bestFit="1" customWidth="1"/>
    <col min="7941" max="7941" width="5" customWidth="1"/>
    <col min="7942" max="7942" width="12.33203125" customWidth="1"/>
    <col min="7943" max="7943" width="9.44140625" customWidth="1"/>
    <col min="7944" max="7944" width="41.5546875" customWidth="1"/>
    <col min="7945" max="7945" width="16.44140625" bestFit="1" customWidth="1"/>
    <col min="7946" max="7946" width="15.5546875" bestFit="1" customWidth="1"/>
    <col min="7947" max="7947" width="14.33203125" bestFit="1" customWidth="1"/>
    <col min="7948" max="7948" width="20.88671875" customWidth="1"/>
    <col min="7949" max="7957" width="0" hidden="1" customWidth="1"/>
    <col min="7958" max="7958" width="14.88671875" customWidth="1"/>
    <col min="7959" max="7959" width="16" customWidth="1"/>
    <col min="8193" max="8193" width="0" hidden="1" customWidth="1"/>
    <col min="8194" max="8194" width="10" customWidth="1"/>
    <col min="8195" max="8195" width="8.109375" customWidth="1"/>
    <col min="8196" max="8196" width="7.109375" bestFit="1" customWidth="1"/>
    <col min="8197" max="8197" width="5" customWidth="1"/>
    <col min="8198" max="8198" width="12.33203125" customWidth="1"/>
    <col min="8199" max="8199" width="9.44140625" customWidth="1"/>
    <col min="8200" max="8200" width="41.5546875" customWidth="1"/>
    <col min="8201" max="8201" width="16.44140625" bestFit="1" customWidth="1"/>
    <col min="8202" max="8202" width="15.5546875" bestFit="1" customWidth="1"/>
    <col min="8203" max="8203" width="14.33203125" bestFit="1" customWidth="1"/>
    <col min="8204" max="8204" width="20.88671875" customWidth="1"/>
    <col min="8205" max="8213" width="0" hidden="1" customWidth="1"/>
    <col min="8214" max="8214" width="14.88671875" customWidth="1"/>
    <col min="8215" max="8215" width="16" customWidth="1"/>
    <col min="8449" max="8449" width="0" hidden="1" customWidth="1"/>
    <col min="8450" max="8450" width="10" customWidth="1"/>
    <col min="8451" max="8451" width="8.109375" customWidth="1"/>
    <col min="8452" max="8452" width="7.109375" bestFit="1" customWidth="1"/>
    <col min="8453" max="8453" width="5" customWidth="1"/>
    <col min="8454" max="8454" width="12.33203125" customWidth="1"/>
    <col min="8455" max="8455" width="9.44140625" customWidth="1"/>
    <col min="8456" max="8456" width="41.5546875" customWidth="1"/>
    <col min="8457" max="8457" width="16.44140625" bestFit="1" customWidth="1"/>
    <col min="8458" max="8458" width="15.5546875" bestFit="1" customWidth="1"/>
    <col min="8459" max="8459" width="14.33203125" bestFit="1" customWidth="1"/>
    <col min="8460" max="8460" width="20.88671875" customWidth="1"/>
    <col min="8461" max="8469" width="0" hidden="1" customWidth="1"/>
    <col min="8470" max="8470" width="14.88671875" customWidth="1"/>
    <col min="8471" max="8471" width="16" customWidth="1"/>
    <col min="8705" max="8705" width="0" hidden="1" customWidth="1"/>
    <col min="8706" max="8706" width="10" customWidth="1"/>
    <col min="8707" max="8707" width="8.109375" customWidth="1"/>
    <col min="8708" max="8708" width="7.109375" bestFit="1" customWidth="1"/>
    <col min="8709" max="8709" width="5" customWidth="1"/>
    <col min="8710" max="8710" width="12.33203125" customWidth="1"/>
    <col min="8711" max="8711" width="9.44140625" customWidth="1"/>
    <col min="8712" max="8712" width="41.5546875" customWidth="1"/>
    <col min="8713" max="8713" width="16.44140625" bestFit="1" customWidth="1"/>
    <col min="8714" max="8714" width="15.5546875" bestFit="1" customWidth="1"/>
    <col min="8715" max="8715" width="14.33203125" bestFit="1" customWidth="1"/>
    <col min="8716" max="8716" width="20.88671875" customWidth="1"/>
    <col min="8717" max="8725" width="0" hidden="1" customWidth="1"/>
    <col min="8726" max="8726" width="14.88671875" customWidth="1"/>
    <col min="8727" max="8727" width="16" customWidth="1"/>
    <col min="8961" max="8961" width="0" hidden="1" customWidth="1"/>
    <col min="8962" max="8962" width="10" customWidth="1"/>
    <col min="8963" max="8963" width="8.109375" customWidth="1"/>
    <col min="8964" max="8964" width="7.109375" bestFit="1" customWidth="1"/>
    <col min="8965" max="8965" width="5" customWidth="1"/>
    <col min="8966" max="8966" width="12.33203125" customWidth="1"/>
    <col min="8967" max="8967" width="9.44140625" customWidth="1"/>
    <col min="8968" max="8968" width="41.5546875" customWidth="1"/>
    <col min="8969" max="8969" width="16.44140625" bestFit="1" customWidth="1"/>
    <col min="8970" max="8970" width="15.5546875" bestFit="1" customWidth="1"/>
    <col min="8971" max="8971" width="14.33203125" bestFit="1" customWidth="1"/>
    <col min="8972" max="8972" width="20.88671875" customWidth="1"/>
    <col min="8973" max="8981" width="0" hidden="1" customWidth="1"/>
    <col min="8982" max="8982" width="14.88671875" customWidth="1"/>
    <col min="8983" max="8983" width="16" customWidth="1"/>
    <col min="9217" max="9217" width="0" hidden="1" customWidth="1"/>
    <col min="9218" max="9218" width="10" customWidth="1"/>
    <col min="9219" max="9219" width="8.109375" customWidth="1"/>
    <col min="9220" max="9220" width="7.109375" bestFit="1" customWidth="1"/>
    <col min="9221" max="9221" width="5" customWidth="1"/>
    <col min="9222" max="9222" width="12.33203125" customWidth="1"/>
    <col min="9223" max="9223" width="9.44140625" customWidth="1"/>
    <col min="9224" max="9224" width="41.5546875" customWidth="1"/>
    <col min="9225" max="9225" width="16.44140625" bestFit="1" customWidth="1"/>
    <col min="9226" max="9226" width="15.5546875" bestFit="1" customWidth="1"/>
    <col min="9227" max="9227" width="14.33203125" bestFit="1" customWidth="1"/>
    <col min="9228" max="9228" width="20.88671875" customWidth="1"/>
    <col min="9229" max="9237" width="0" hidden="1" customWidth="1"/>
    <col min="9238" max="9238" width="14.88671875" customWidth="1"/>
    <col min="9239" max="9239" width="16" customWidth="1"/>
    <col min="9473" max="9473" width="0" hidden="1" customWidth="1"/>
    <col min="9474" max="9474" width="10" customWidth="1"/>
    <col min="9475" max="9475" width="8.109375" customWidth="1"/>
    <col min="9476" max="9476" width="7.109375" bestFit="1" customWidth="1"/>
    <col min="9477" max="9477" width="5" customWidth="1"/>
    <col min="9478" max="9478" width="12.33203125" customWidth="1"/>
    <col min="9479" max="9479" width="9.44140625" customWidth="1"/>
    <col min="9480" max="9480" width="41.5546875" customWidth="1"/>
    <col min="9481" max="9481" width="16.44140625" bestFit="1" customWidth="1"/>
    <col min="9482" max="9482" width="15.5546875" bestFit="1" customWidth="1"/>
    <col min="9483" max="9483" width="14.33203125" bestFit="1" customWidth="1"/>
    <col min="9484" max="9484" width="20.88671875" customWidth="1"/>
    <col min="9485" max="9493" width="0" hidden="1" customWidth="1"/>
    <col min="9494" max="9494" width="14.88671875" customWidth="1"/>
    <col min="9495" max="9495" width="16" customWidth="1"/>
    <col min="9729" max="9729" width="0" hidden="1" customWidth="1"/>
    <col min="9730" max="9730" width="10" customWidth="1"/>
    <col min="9731" max="9731" width="8.109375" customWidth="1"/>
    <col min="9732" max="9732" width="7.109375" bestFit="1" customWidth="1"/>
    <col min="9733" max="9733" width="5" customWidth="1"/>
    <col min="9734" max="9734" width="12.33203125" customWidth="1"/>
    <col min="9735" max="9735" width="9.44140625" customWidth="1"/>
    <col min="9736" max="9736" width="41.5546875" customWidth="1"/>
    <col min="9737" max="9737" width="16.44140625" bestFit="1" customWidth="1"/>
    <col min="9738" max="9738" width="15.5546875" bestFit="1" customWidth="1"/>
    <col min="9739" max="9739" width="14.33203125" bestFit="1" customWidth="1"/>
    <col min="9740" max="9740" width="20.88671875" customWidth="1"/>
    <col min="9741" max="9749" width="0" hidden="1" customWidth="1"/>
    <col min="9750" max="9750" width="14.88671875" customWidth="1"/>
    <col min="9751" max="9751" width="16" customWidth="1"/>
    <col min="9985" max="9985" width="0" hidden="1" customWidth="1"/>
    <col min="9986" max="9986" width="10" customWidth="1"/>
    <col min="9987" max="9987" width="8.109375" customWidth="1"/>
    <col min="9988" max="9988" width="7.109375" bestFit="1" customWidth="1"/>
    <col min="9989" max="9989" width="5" customWidth="1"/>
    <col min="9990" max="9990" width="12.33203125" customWidth="1"/>
    <col min="9991" max="9991" width="9.44140625" customWidth="1"/>
    <col min="9992" max="9992" width="41.5546875" customWidth="1"/>
    <col min="9993" max="9993" width="16.44140625" bestFit="1" customWidth="1"/>
    <col min="9994" max="9994" width="15.5546875" bestFit="1" customWidth="1"/>
    <col min="9995" max="9995" width="14.33203125" bestFit="1" customWidth="1"/>
    <col min="9996" max="9996" width="20.88671875" customWidth="1"/>
    <col min="9997" max="10005" width="0" hidden="1" customWidth="1"/>
    <col min="10006" max="10006" width="14.88671875" customWidth="1"/>
    <col min="10007" max="10007" width="16" customWidth="1"/>
    <col min="10241" max="10241" width="0" hidden="1" customWidth="1"/>
    <col min="10242" max="10242" width="10" customWidth="1"/>
    <col min="10243" max="10243" width="8.109375" customWidth="1"/>
    <col min="10244" max="10244" width="7.109375" bestFit="1" customWidth="1"/>
    <col min="10245" max="10245" width="5" customWidth="1"/>
    <col min="10246" max="10246" width="12.33203125" customWidth="1"/>
    <col min="10247" max="10247" width="9.44140625" customWidth="1"/>
    <col min="10248" max="10248" width="41.5546875" customWidth="1"/>
    <col min="10249" max="10249" width="16.44140625" bestFit="1" customWidth="1"/>
    <col min="10250" max="10250" width="15.5546875" bestFit="1" customWidth="1"/>
    <col min="10251" max="10251" width="14.33203125" bestFit="1" customWidth="1"/>
    <col min="10252" max="10252" width="20.88671875" customWidth="1"/>
    <col min="10253" max="10261" width="0" hidden="1" customWidth="1"/>
    <col min="10262" max="10262" width="14.88671875" customWidth="1"/>
    <col min="10263" max="10263" width="16" customWidth="1"/>
    <col min="10497" max="10497" width="0" hidden="1" customWidth="1"/>
    <col min="10498" max="10498" width="10" customWidth="1"/>
    <col min="10499" max="10499" width="8.109375" customWidth="1"/>
    <col min="10500" max="10500" width="7.109375" bestFit="1" customWidth="1"/>
    <col min="10501" max="10501" width="5" customWidth="1"/>
    <col min="10502" max="10502" width="12.33203125" customWidth="1"/>
    <col min="10503" max="10503" width="9.44140625" customWidth="1"/>
    <col min="10504" max="10504" width="41.5546875" customWidth="1"/>
    <col min="10505" max="10505" width="16.44140625" bestFit="1" customWidth="1"/>
    <col min="10506" max="10506" width="15.5546875" bestFit="1" customWidth="1"/>
    <col min="10507" max="10507" width="14.33203125" bestFit="1" customWidth="1"/>
    <col min="10508" max="10508" width="20.88671875" customWidth="1"/>
    <col min="10509" max="10517" width="0" hidden="1" customWidth="1"/>
    <col min="10518" max="10518" width="14.88671875" customWidth="1"/>
    <col min="10519" max="10519" width="16" customWidth="1"/>
    <col min="10753" max="10753" width="0" hidden="1" customWidth="1"/>
    <col min="10754" max="10754" width="10" customWidth="1"/>
    <col min="10755" max="10755" width="8.109375" customWidth="1"/>
    <col min="10756" max="10756" width="7.109375" bestFit="1" customWidth="1"/>
    <col min="10757" max="10757" width="5" customWidth="1"/>
    <col min="10758" max="10758" width="12.33203125" customWidth="1"/>
    <col min="10759" max="10759" width="9.44140625" customWidth="1"/>
    <col min="10760" max="10760" width="41.5546875" customWidth="1"/>
    <col min="10761" max="10761" width="16.44140625" bestFit="1" customWidth="1"/>
    <col min="10762" max="10762" width="15.5546875" bestFit="1" customWidth="1"/>
    <col min="10763" max="10763" width="14.33203125" bestFit="1" customWidth="1"/>
    <col min="10764" max="10764" width="20.88671875" customWidth="1"/>
    <col min="10765" max="10773" width="0" hidden="1" customWidth="1"/>
    <col min="10774" max="10774" width="14.88671875" customWidth="1"/>
    <col min="10775" max="10775" width="16" customWidth="1"/>
    <col min="11009" max="11009" width="0" hidden="1" customWidth="1"/>
    <col min="11010" max="11010" width="10" customWidth="1"/>
    <col min="11011" max="11011" width="8.109375" customWidth="1"/>
    <col min="11012" max="11012" width="7.109375" bestFit="1" customWidth="1"/>
    <col min="11013" max="11013" width="5" customWidth="1"/>
    <col min="11014" max="11014" width="12.33203125" customWidth="1"/>
    <col min="11015" max="11015" width="9.44140625" customWidth="1"/>
    <col min="11016" max="11016" width="41.5546875" customWidth="1"/>
    <col min="11017" max="11017" width="16.44140625" bestFit="1" customWidth="1"/>
    <col min="11018" max="11018" width="15.5546875" bestFit="1" customWidth="1"/>
    <col min="11019" max="11019" width="14.33203125" bestFit="1" customWidth="1"/>
    <col min="11020" max="11020" width="20.88671875" customWidth="1"/>
    <col min="11021" max="11029" width="0" hidden="1" customWidth="1"/>
    <col min="11030" max="11030" width="14.88671875" customWidth="1"/>
    <col min="11031" max="11031" width="16" customWidth="1"/>
    <col min="11265" max="11265" width="0" hidden="1" customWidth="1"/>
    <col min="11266" max="11266" width="10" customWidth="1"/>
    <col min="11267" max="11267" width="8.109375" customWidth="1"/>
    <col min="11268" max="11268" width="7.109375" bestFit="1" customWidth="1"/>
    <col min="11269" max="11269" width="5" customWidth="1"/>
    <col min="11270" max="11270" width="12.33203125" customWidth="1"/>
    <col min="11271" max="11271" width="9.44140625" customWidth="1"/>
    <col min="11272" max="11272" width="41.5546875" customWidth="1"/>
    <col min="11273" max="11273" width="16.44140625" bestFit="1" customWidth="1"/>
    <col min="11274" max="11274" width="15.5546875" bestFit="1" customWidth="1"/>
    <col min="11275" max="11275" width="14.33203125" bestFit="1" customWidth="1"/>
    <col min="11276" max="11276" width="20.88671875" customWidth="1"/>
    <col min="11277" max="11285" width="0" hidden="1" customWidth="1"/>
    <col min="11286" max="11286" width="14.88671875" customWidth="1"/>
    <col min="11287" max="11287" width="16" customWidth="1"/>
    <col min="11521" max="11521" width="0" hidden="1" customWidth="1"/>
    <col min="11522" max="11522" width="10" customWidth="1"/>
    <col min="11523" max="11523" width="8.109375" customWidth="1"/>
    <col min="11524" max="11524" width="7.109375" bestFit="1" customWidth="1"/>
    <col min="11525" max="11525" width="5" customWidth="1"/>
    <col min="11526" max="11526" width="12.33203125" customWidth="1"/>
    <col min="11527" max="11527" width="9.44140625" customWidth="1"/>
    <col min="11528" max="11528" width="41.5546875" customWidth="1"/>
    <col min="11529" max="11529" width="16.44140625" bestFit="1" customWidth="1"/>
    <col min="11530" max="11530" width="15.5546875" bestFit="1" customWidth="1"/>
    <col min="11531" max="11531" width="14.33203125" bestFit="1" customWidth="1"/>
    <col min="11532" max="11532" width="20.88671875" customWidth="1"/>
    <col min="11533" max="11541" width="0" hidden="1" customWidth="1"/>
    <col min="11542" max="11542" width="14.88671875" customWidth="1"/>
    <col min="11543" max="11543" width="16" customWidth="1"/>
    <col min="11777" max="11777" width="0" hidden="1" customWidth="1"/>
    <col min="11778" max="11778" width="10" customWidth="1"/>
    <col min="11779" max="11779" width="8.109375" customWidth="1"/>
    <col min="11780" max="11780" width="7.109375" bestFit="1" customWidth="1"/>
    <col min="11781" max="11781" width="5" customWidth="1"/>
    <col min="11782" max="11782" width="12.33203125" customWidth="1"/>
    <col min="11783" max="11783" width="9.44140625" customWidth="1"/>
    <col min="11784" max="11784" width="41.5546875" customWidth="1"/>
    <col min="11785" max="11785" width="16.44140625" bestFit="1" customWidth="1"/>
    <col min="11786" max="11786" width="15.5546875" bestFit="1" customWidth="1"/>
    <col min="11787" max="11787" width="14.33203125" bestFit="1" customWidth="1"/>
    <col min="11788" max="11788" width="20.88671875" customWidth="1"/>
    <col min="11789" max="11797" width="0" hidden="1" customWidth="1"/>
    <col min="11798" max="11798" width="14.88671875" customWidth="1"/>
    <col min="11799" max="11799" width="16" customWidth="1"/>
    <col min="12033" max="12033" width="0" hidden="1" customWidth="1"/>
    <col min="12034" max="12034" width="10" customWidth="1"/>
    <col min="12035" max="12035" width="8.109375" customWidth="1"/>
    <col min="12036" max="12036" width="7.109375" bestFit="1" customWidth="1"/>
    <col min="12037" max="12037" width="5" customWidth="1"/>
    <col min="12038" max="12038" width="12.33203125" customWidth="1"/>
    <col min="12039" max="12039" width="9.44140625" customWidth="1"/>
    <col min="12040" max="12040" width="41.5546875" customWidth="1"/>
    <col min="12041" max="12041" width="16.44140625" bestFit="1" customWidth="1"/>
    <col min="12042" max="12042" width="15.5546875" bestFit="1" customWidth="1"/>
    <col min="12043" max="12043" width="14.33203125" bestFit="1" customWidth="1"/>
    <col min="12044" max="12044" width="20.88671875" customWidth="1"/>
    <col min="12045" max="12053" width="0" hidden="1" customWidth="1"/>
    <col min="12054" max="12054" width="14.88671875" customWidth="1"/>
    <col min="12055" max="12055" width="16" customWidth="1"/>
    <col min="12289" max="12289" width="0" hidden="1" customWidth="1"/>
    <col min="12290" max="12290" width="10" customWidth="1"/>
    <col min="12291" max="12291" width="8.109375" customWidth="1"/>
    <col min="12292" max="12292" width="7.109375" bestFit="1" customWidth="1"/>
    <col min="12293" max="12293" width="5" customWidth="1"/>
    <col min="12294" max="12294" width="12.33203125" customWidth="1"/>
    <col min="12295" max="12295" width="9.44140625" customWidth="1"/>
    <col min="12296" max="12296" width="41.5546875" customWidth="1"/>
    <col min="12297" max="12297" width="16.44140625" bestFit="1" customWidth="1"/>
    <col min="12298" max="12298" width="15.5546875" bestFit="1" customWidth="1"/>
    <col min="12299" max="12299" width="14.33203125" bestFit="1" customWidth="1"/>
    <col min="12300" max="12300" width="20.88671875" customWidth="1"/>
    <col min="12301" max="12309" width="0" hidden="1" customWidth="1"/>
    <col min="12310" max="12310" width="14.88671875" customWidth="1"/>
    <col min="12311" max="12311" width="16" customWidth="1"/>
    <col min="12545" max="12545" width="0" hidden="1" customWidth="1"/>
    <col min="12546" max="12546" width="10" customWidth="1"/>
    <col min="12547" max="12547" width="8.109375" customWidth="1"/>
    <col min="12548" max="12548" width="7.109375" bestFit="1" customWidth="1"/>
    <col min="12549" max="12549" width="5" customWidth="1"/>
    <col min="12550" max="12550" width="12.33203125" customWidth="1"/>
    <col min="12551" max="12551" width="9.44140625" customWidth="1"/>
    <col min="12552" max="12552" width="41.5546875" customWidth="1"/>
    <col min="12553" max="12553" width="16.44140625" bestFit="1" customWidth="1"/>
    <col min="12554" max="12554" width="15.5546875" bestFit="1" customWidth="1"/>
    <col min="12555" max="12555" width="14.33203125" bestFit="1" customWidth="1"/>
    <col min="12556" max="12556" width="20.88671875" customWidth="1"/>
    <col min="12557" max="12565" width="0" hidden="1" customWidth="1"/>
    <col min="12566" max="12566" width="14.88671875" customWidth="1"/>
    <col min="12567" max="12567" width="16" customWidth="1"/>
    <col min="12801" max="12801" width="0" hidden="1" customWidth="1"/>
    <col min="12802" max="12802" width="10" customWidth="1"/>
    <col min="12803" max="12803" width="8.109375" customWidth="1"/>
    <col min="12804" max="12804" width="7.109375" bestFit="1" customWidth="1"/>
    <col min="12805" max="12805" width="5" customWidth="1"/>
    <col min="12806" max="12806" width="12.33203125" customWidth="1"/>
    <col min="12807" max="12807" width="9.44140625" customWidth="1"/>
    <col min="12808" max="12808" width="41.5546875" customWidth="1"/>
    <col min="12809" max="12809" width="16.44140625" bestFit="1" customWidth="1"/>
    <col min="12810" max="12810" width="15.5546875" bestFit="1" customWidth="1"/>
    <col min="12811" max="12811" width="14.33203125" bestFit="1" customWidth="1"/>
    <col min="12812" max="12812" width="20.88671875" customWidth="1"/>
    <col min="12813" max="12821" width="0" hidden="1" customWidth="1"/>
    <col min="12822" max="12822" width="14.88671875" customWidth="1"/>
    <col min="12823" max="12823" width="16" customWidth="1"/>
    <col min="13057" max="13057" width="0" hidden="1" customWidth="1"/>
    <col min="13058" max="13058" width="10" customWidth="1"/>
    <col min="13059" max="13059" width="8.109375" customWidth="1"/>
    <col min="13060" max="13060" width="7.109375" bestFit="1" customWidth="1"/>
    <col min="13061" max="13061" width="5" customWidth="1"/>
    <col min="13062" max="13062" width="12.33203125" customWidth="1"/>
    <col min="13063" max="13063" width="9.44140625" customWidth="1"/>
    <col min="13064" max="13064" width="41.5546875" customWidth="1"/>
    <col min="13065" max="13065" width="16.44140625" bestFit="1" customWidth="1"/>
    <col min="13066" max="13066" width="15.5546875" bestFit="1" customWidth="1"/>
    <col min="13067" max="13067" width="14.33203125" bestFit="1" customWidth="1"/>
    <col min="13068" max="13068" width="20.88671875" customWidth="1"/>
    <col min="13069" max="13077" width="0" hidden="1" customWidth="1"/>
    <col min="13078" max="13078" width="14.88671875" customWidth="1"/>
    <col min="13079" max="13079" width="16" customWidth="1"/>
    <col min="13313" max="13313" width="0" hidden="1" customWidth="1"/>
    <col min="13314" max="13314" width="10" customWidth="1"/>
    <col min="13315" max="13315" width="8.109375" customWidth="1"/>
    <col min="13316" max="13316" width="7.109375" bestFit="1" customWidth="1"/>
    <col min="13317" max="13317" width="5" customWidth="1"/>
    <col min="13318" max="13318" width="12.33203125" customWidth="1"/>
    <col min="13319" max="13319" width="9.44140625" customWidth="1"/>
    <col min="13320" max="13320" width="41.5546875" customWidth="1"/>
    <col min="13321" max="13321" width="16.44140625" bestFit="1" customWidth="1"/>
    <col min="13322" max="13322" width="15.5546875" bestFit="1" customWidth="1"/>
    <col min="13323" max="13323" width="14.33203125" bestFit="1" customWidth="1"/>
    <col min="13324" max="13324" width="20.88671875" customWidth="1"/>
    <col min="13325" max="13333" width="0" hidden="1" customWidth="1"/>
    <col min="13334" max="13334" width="14.88671875" customWidth="1"/>
    <col min="13335" max="13335" width="16" customWidth="1"/>
    <col min="13569" max="13569" width="0" hidden="1" customWidth="1"/>
    <col min="13570" max="13570" width="10" customWidth="1"/>
    <col min="13571" max="13571" width="8.109375" customWidth="1"/>
    <col min="13572" max="13572" width="7.109375" bestFit="1" customWidth="1"/>
    <col min="13573" max="13573" width="5" customWidth="1"/>
    <col min="13574" max="13574" width="12.33203125" customWidth="1"/>
    <col min="13575" max="13575" width="9.44140625" customWidth="1"/>
    <col min="13576" max="13576" width="41.5546875" customWidth="1"/>
    <col min="13577" max="13577" width="16.44140625" bestFit="1" customWidth="1"/>
    <col min="13578" max="13578" width="15.5546875" bestFit="1" customWidth="1"/>
    <col min="13579" max="13579" width="14.33203125" bestFit="1" customWidth="1"/>
    <col min="13580" max="13580" width="20.88671875" customWidth="1"/>
    <col min="13581" max="13589" width="0" hidden="1" customWidth="1"/>
    <col min="13590" max="13590" width="14.88671875" customWidth="1"/>
    <col min="13591" max="13591" width="16" customWidth="1"/>
    <col min="13825" max="13825" width="0" hidden="1" customWidth="1"/>
    <col min="13826" max="13826" width="10" customWidth="1"/>
    <col min="13827" max="13827" width="8.109375" customWidth="1"/>
    <col min="13828" max="13828" width="7.109375" bestFit="1" customWidth="1"/>
    <col min="13829" max="13829" width="5" customWidth="1"/>
    <col min="13830" max="13830" width="12.33203125" customWidth="1"/>
    <col min="13831" max="13831" width="9.44140625" customWidth="1"/>
    <col min="13832" max="13832" width="41.5546875" customWidth="1"/>
    <col min="13833" max="13833" width="16.44140625" bestFit="1" customWidth="1"/>
    <col min="13834" max="13834" width="15.5546875" bestFit="1" customWidth="1"/>
    <col min="13835" max="13835" width="14.33203125" bestFit="1" customWidth="1"/>
    <col min="13836" max="13836" width="20.88671875" customWidth="1"/>
    <col min="13837" max="13845" width="0" hidden="1" customWidth="1"/>
    <col min="13846" max="13846" width="14.88671875" customWidth="1"/>
    <col min="13847" max="13847" width="16" customWidth="1"/>
    <col min="14081" max="14081" width="0" hidden="1" customWidth="1"/>
    <col min="14082" max="14082" width="10" customWidth="1"/>
    <col min="14083" max="14083" width="8.109375" customWidth="1"/>
    <col min="14084" max="14084" width="7.109375" bestFit="1" customWidth="1"/>
    <col min="14085" max="14085" width="5" customWidth="1"/>
    <col min="14086" max="14086" width="12.33203125" customWidth="1"/>
    <col min="14087" max="14087" width="9.44140625" customWidth="1"/>
    <col min="14088" max="14088" width="41.5546875" customWidth="1"/>
    <col min="14089" max="14089" width="16.44140625" bestFit="1" customWidth="1"/>
    <col min="14090" max="14090" width="15.5546875" bestFit="1" customWidth="1"/>
    <col min="14091" max="14091" width="14.33203125" bestFit="1" customWidth="1"/>
    <col min="14092" max="14092" width="20.88671875" customWidth="1"/>
    <col min="14093" max="14101" width="0" hidden="1" customWidth="1"/>
    <col min="14102" max="14102" width="14.88671875" customWidth="1"/>
    <col min="14103" max="14103" width="16" customWidth="1"/>
    <col min="14337" max="14337" width="0" hidden="1" customWidth="1"/>
    <col min="14338" max="14338" width="10" customWidth="1"/>
    <col min="14339" max="14339" width="8.109375" customWidth="1"/>
    <col min="14340" max="14340" width="7.109375" bestFit="1" customWidth="1"/>
    <col min="14341" max="14341" width="5" customWidth="1"/>
    <col min="14342" max="14342" width="12.33203125" customWidth="1"/>
    <col min="14343" max="14343" width="9.44140625" customWidth="1"/>
    <col min="14344" max="14344" width="41.5546875" customWidth="1"/>
    <col min="14345" max="14345" width="16.44140625" bestFit="1" customWidth="1"/>
    <col min="14346" max="14346" width="15.5546875" bestFit="1" customWidth="1"/>
    <col min="14347" max="14347" width="14.33203125" bestFit="1" customWidth="1"/>
    <col min="14348" max="14348" width="20.88671875" customWidth="1"/>
    <col min="14349" max="14357" width="0" hidden="1" customWidth="1"/>
    <col min="14358" max="14358" width="14.88671875" customWidth="1"/>
    <col min="14359" max="14359" width="16" customWidth="1"/>
    <col min="14593" max="14593" width="0" hidden="1" customWidth="1"/>
    <col min="14594" max="14594" width="10" customWidth="1"/>
    <col min="14595" max="14595" width="8.109375" customWidth="1"/>
    <col min="14596" max="14596" width="7.109375" bestFit="1" customWidth="1"/>
    <col min="14597" max="14597" width="5" customWidth="1"/>
    <col min="14598" max="14598" width="12.33203125" customWidth="1"/>
    <col min="14599" max="14599" width="9.44140625" customWidth="1"/>
    <col min="14600" max="14600" width="41.5546875" customWidth="1"/>
    <col min="14601" max="14601" width="16.44140625" bestFit="1" customWidth="1"/>
    <col min="14602" max="14602" width="15.5546875" bestFit="1" customWidth="1"/>
    <col min="14603" max="14603" width="14.33203125" bestFit="1" customWidth="1"/>
    <col min="14604" max="14604" width="20.88671875" customWidth="1"/>
    <col min="14605" max="14613" width="0" hidden="1" customWidth="1"/>
    <col min="14614" max="14614" width="14.88671875" customWidth="1"/>
    <col min="14615" max="14615" width="16" customWidth="1"/>
    <col min="14849" max="14849" width="0" hidden="1" customWidth="1"/>
    <col min="14850" max="14850" width="10" customWidth="1"/>
    <col min="14851" max="14851" width="8.109375" customWidth="1"/>
    <col min="14852" max="14852" width="7.109375" bestFit="1" customWidth="1"/>
    <col min="14853" max="14853" width="5" customWidth="1"/>
    <col min="14854" max="14854" width="12.33203125" customWidth="1"/>
    <col min="14855" max="14855" width="9.44140625" customWidth="1"/>
    <col min="14856" max="14856" width="41.5546875" customWidth="1"/>
    <col min="14857" max="14857" width="16.44140625" bestFit="1" customWidth="1"/>
    <col min="14858" max="14858" width="15.5546875" bestFit="1" customWidth="1"/>
    <col min="14859" max="14859" width="14.33203125" bestFit="1" customWidth="1"/>
    <col min="14860" max="14860" width="20.88671875" customWidth="1"/>
    <col min="14861" max="14869" width="0" hidden="1" customWidth="1"/>
    <col min="14870" max="14870" width="14.88671875" customWidth="1"/>
    <col min="14871" max="14871" width="16" customWidth="1"/>
    <col min="15105" max="15105" width="0" hidden="1" customWidth="1"/>
    <col min="15106" max="15106" width="10" customWidth="1"/>
    <col min="15107" max="15107" width="8.109375" customWidth="1"/>
    <col min="15108" max="15108" width="7.109375" bestFit="1" customWidth="1"/>
    <col min="15109" max="15109" width="5" customWidth="1"/>
    <col min="15110" max="15110" width="12.33203125" customWidth="1"/>
    <col min="15111" max="15111" width="9.44140625" customWidth="1"/>
    <col min="15112" max="15112" width="41.5546875" customWidth="1"/>
    <col min="15113" max="15113" width="16.44140625" bestFit="1" customWidth="1"/>
    <col min="15114" max="15114" width="15.5546875" bestFit="1" customWidth="1"/>
    <col min="15115" max="15115" width="14.33203125" bestFit="1" customWidth="1"/>
    <col min="15116" max="15116" width="20.88671875" customWidth="1"/>
    <col min="15117" max="15125" width="0" hidden="1" customWidth="1"/>
    <col min="15126" max="15126" width="14.88671875" customWidth="1"/>
    <col min="15127" max="15127" width="16" customWidth="1"/>
    <col min="15361" max="15361" width="0" hidden="1" customWidth="1"/>
    <col min="15362" max="15362" width="10" customWidth="1"/>
    <col min="15363" max="15363" width="8.109375" customWidth="1"/>
    <col min="15364" max="15364" width="7.109375" bestFit="1" customWidth="1"/>
    <col min="15365" max="15365" width="5" customWidth="1"/>
    <col min="15366" max="15366" width="12.33203125" customWidth="1"/>
    <col min="15367" max="15367" width="9.44140625" customWidth="1"/>
    <col min="15368" max="15368" width="41.5546875" customWidth="1"/>
    <col min="15369" max="15369" width="16.44140625" bestFit="1" customWidth="1"/>
    <col min="15370" max="15370" width="15.5546875" bestFit="1" customWidth="1"/>
    <col min="15371" max="15371" width="14.33203125" bestFit="1" customWidth="1"/>
    <col min="15372" max="15372" width="20.88671875" customWidth="1"/>
    <col min="15373" max="15381" width="0" hidden="1" customWidth="1"/>
    <col min="15382" max="15382" width="14.88671875" customWidth="1"/>
    <col min="15383" max="15383" width="16" customWidth="1"/>
    <col min="15617" max="15617" width="0" hidden="1" customWidth="1"/>
    <col min="15618" max="15618" width="10" customWidth="1"/>
    <col min="15619" max="15619" width="8.109375" customWidth="1"/>
    <col min="15620" max="15620" width="7.109375" bestFit="1" customWidth="1"/>
    <col min="15621" max="15621" width="5" customWidth="1"/>
    <col min="15622" max="15622" width="12.33203125" customWidth="1"/>
    <col min="15623" max="15623" width="9.44140625" customWidth="1"/>
    <col min="15624" max="15624" width="41.5546875" customWidth="1"/>
    <col min="15625" max="15625" width="16.44140625" bestFit="1" customWidth="1"/>
    <col min="15626" max="15626" width="15.5546875" bestFit="1" customWidth="1"/>
    <col min="15627" max="15627" width="14.33203125" bestFit="1" customWidth="1"/>
    <col min="15628" max="15628" width="20.88671875" customWidth="1"/>
    <col min="15629" max="15637" width="0" hidden="1" customWidth="1"/>
    <col min="15638" max="15638" width="14.88671875" customWidth="1"/>
    <col min="15639" max="15639" width="16" customWidth="1"/>
    <col min="15873" max="15873" width="0" hidden="1" customWidth="1"/>
    <col min="15874" max="15874" width="10" customWidth="1"/>
    <col min="15875" max="15875" width="8.109375" customWidth="1"/>
    <col min="15876" max="15876" width="7.109375" bestFit="1" customWidth="1"/>
    <col min="15877" max="15877" width="5" customWidth="1"/>
    <col min="15878" max="15878" width="12.33203125" customWidth="1"/>
    <col min="15879" max="15879" width="9.44140625" customWidth="1"/>
    <col min="15880" max="15880" width="41.5546875" customWidth="1"/>
    <col min="15881" max="15881" width="16.44140625" bestFit="1" customWidth="1"/>
    <col min="15882" max="15882" width="15.5546875" bestFit="1" customWidth="1"/>
    <col min="15883" max="15883" width="14.33203125" bestFit="1" customWidth="1"/>
    <col min="15884" max="15884" width="20.88671875" customWidth="1"/>
    <col min="15885" max="15893" width="0" hidden="1" customWidth="1"/>
    <col min="15894" max="15894" width="14.88671875" customWidth="1"/>
    <col min="15895" max="15895" width="16" customWidth="1"/>
    <col min="16129" max="16129" width="0" hidden="1" customWidth="1"/>
    <col min="16130" max="16130" width="10" customWidth="1"/>
    <col min="16131" max="16131" width="8.109375" customWidth="1"/>
    <col min="16132" max="16132" width="7.109375" bestFit="1" customWidth="1"/>
    <col min="16133" max="16133" width="5" customWidth="1"/>
    <col min="16134" max="16134" width="12.33203125" customWidth="1"/>
    <col min="16135" max="16135" width="9.44140625" customWidth="1"/>
    <col min="16136" max="16136" width="41.5546875" customWidth="1"/>
    <col min="16137" max="16137" width="16.44140625" bestFit="1" customWidth="1"/>
    <col min="16138" max="16138" width="15.5546875" bestFit="1" customWidth="1"/>
    <col min="16139" max="16139" width="14.33203125" bestFit="1" customWidth="1"/>
    <col min="16140" max="16140" width="20.88671875" customWidth="1"/>
    <col min="16141" max="16149" width="0" hidden="1" customWidth="1"/>
    <col min="16150" max="16150" width="14.88671875" customWidth="1"/>
    <col min="16151" max="16151" width="16" customWidth="1"/>
  </cols>
  <sheetData>
    <row r="1" spans="1:24" x14ac:dyDescent="0.3">
      <c r="B1" s="38"/>
      <c r="C1" s="38"/>
      <c r="D1" s="38"/>
      <c r="E1" s="38"/>
      <c r="F1" s="38"/>
      <c r="G1" s="38"/>
      <c r="H1" s="45"/>
      <c r="I1" s="46" t="s">
        <v>124</v>
      </c>
      <c r="J1" s="47"/>
      <c r="K1" s="48"/>
      <c r="L1" s="48"/>
      <c r="M1" s="48"/>
      <c r="N1" s="48"/>
      <c r="O1" s="48"/>
      <c r="P1" s="48"/>
      <c r="Q1" s="48"/>
      <c r="R1" s="48"/>
      <c r="S1" s="48"/>
      <c r="T1" s="48"/>
      <c r="U1" s="48"/>
      <c r="V1" t="s">
        <v>124</v>
      </c>
    </row>
    <row r="2" spans="1:24" ht="19.8" x14ac:dyDescent="0.4">
      <c r="B2" s="38"/>
      <c r="C2" s="38"/>
      <c r="D2" s="38"/>
      <c r="E2" s="38"/>
      <c r="F2" s="50"/>
      <c r="G2" s="50" t="s">
        <v>134</v>
      </c>
      <c r="H2" s="50"/>
      <c r="I2" s="51"/>
      <c r="J2" s="5"/>
      <c r="K2" s="5"/>
      <c r="L2" s="52"/>
      <c r="M2" s="52"/>
      <c r="N2" s="52"/>
      <c r="O2" s="52"/>
      <c r="P2" s="52"/>
      <c r="Q2" s="52"/>
      <c r="R2" s="52"/>
      <c r="S2" s="52"/>
      <c r="T2" s="52"/>
      <c r="U2" s="52"/>
      <c r="V2" t="s">
        <v>124</v>
      </c>
    </row>
    <row r="3" spans="1:24" ht="19.8" x14ac:dyDescent="0.4">
      <c r="B3" s="38"/>
      <c r="C3" s="6"/>
      <c r="D3" s="6"/>
      <c r="E3" s="7"/>
      <c r="F3" s="6" t="s">
        <v>338</v>
      </c>
      <c r="G3" s="7"/>
      <c r="H3" s="7"/>
      <c r="I3" s="7"/>
      <c r="J3" s="7"/>
      <c r="K3" s="7"/>
      <c r="L3" s="7"/>
      <c r="M3" s="7"/>
      <c r="N3" s="7"/>
      <c r="O3" s="7"/>
      <c r="P3" s="7"/>
      <c r="Q3" s="7"/>
      <c r="R3" s="7"/>
      <c r="S3" s="7"/>
      <c r="T3" s="7"/>
      <c r="U3" s="53"/>
      <c r="V3" t="s">
        <v>124</v>
      </c>
    </row>
    <row r="4" spans="1:24" ht="19.8" x14ac:dyDescent="0.4">
      <c r="B4" s="38"/>
      <c r="C4" s="38"/>
      <c r="D4" s="38"/>
      <c r="E4" s="38"/>
      <c r="F4" s="54" t="s">
        <v>135</v>
      </c>
      <c r="G4" s="54"/>
      <c r="H4" s="54"/>
      <c r="I4" s="51"/>
      <c r="J4" s="7"/>
      <c r="K4" s="7"/>
      <c r="L4" s="53"/>
      <c r="M4" s="53"/>
      <c r="N4" s="53"/>
      <c r="O4" s="53"/>
      <c r="P4" s="53"/>
      <c r="Q4" s="53"/>
      <c r="R4" s="53"/>
      <c r="S4" s="53"/>
      <c r="T4" s="53"/>
      <c r="U4" s="53"/>
      <c r="V4" t="s">
        <v>124</v>
      </c>
    </row>
    <row r="5" spans="1:24" ht="15" thickBot="1" x14ac:dyDescent="0.35">
      <c r="B5" s="55"/>
      <c r="C5" s="55"/>
      <c r="F5" s="56"/>
      <c r="G5" s="57"/>
      <c r="H5" s="58"/>
      <c r="I5" s="59" t="s">
        <v>124</v>
      </c>
      <c r="J5" s="48"/>
      <c r="K5" s="48"/>
      <c r="L5" s="48"/>
      <c r="M5" s="48"/>
      <c r="N5" s="48"/>
      <c r="O5" s="48"/>
      <c r="P5" s="48"/>
      <c r="Q5" s="48"/>
      <c r="R5" s="48"/>
      <c r="S5" s="48"/>
      <c r="T5" s="48"/>
      <c r="U5" s="48"/>
      <c r="V5" t="s">
        <v>124</v>
      </c>
    </row>
    <row r="6" spans="1:24" ht="58.2" thickBot="1" x14ac:dyDescent="0.35">
      <c r="A6" s="60" t="s">
        <v>136</v>
      </c>
      <c r="B6" s="29" t="s">
        <v>117</v>
      </c>
      <c r="C6" s="29" t="s">
        <v>118</v>
      </c>
      <c r="D6" s="29" t="s">
        <v>119</v>
      </c>
      <c r="E6" s="29" t="s">
        <v>120</v>
      </c>
      <c r="F6" s="29" t="s">
        <v>137</v>
      </c>
      <c r="G6" s="29" t="s">
        <v>116</v>
      </c>
      <c r="H6" s="29" t="s">
        <v>0</v>
      </c>
      <c r="I6" s="61" t="s">
        <v>251</v>
      </c>
      <c r="J6" s="61" t="s">
        <v>130</v>
      </c>
      <c r="K6" s="61" t="s">
        <v>131</v>
      </c>
      <c r="L6" s="62" t="s">
        <v>138</v>
      </c>
      <c r="M6" s="61" t="s">
        <v>139</v>
      </c>
      <c r="N6" s="61" t="s">
        <v>131</v>
      </c>
      <c r="O6" s="41" t="s">
        <v>223</v>
      </c>
      <c r="P6" s="61" t="s">
        <v>139</v>
      </c>
      <c r="Q6" s="61" t="s">
        <v>131</v>
      </c>
      <c r="R6" s="41" t="s">
        <v>334</v>
      </c>
      <c r="S6" s="61" t="s">
        <v>139</v>
      </c>
      <c r="T6" s="61" t="s">
        <v>140</v>
      </c>
      <c r="U6" s="41" t="s">
        <v>335</v>
      </c>
      <c r="V6" t="s">
        <v>124</v>
      </c>
    </row>
    <row r="7" spans="1:24" x14ac:dyDescent="0.3">
      <c r="A7" s="63"/>
      <c r="B7" s="63"/>
      <c r="C7" s="63"/>
      <c r="D7" s="63"/>
      <c r="E7" s="63"/>
      <c r="F7" s="64"/>
      <c r="G7" s="42"/>
      <c r="H7" s="123" t="s">
        <v>142</v>
      </c>
      <c r="I7" s="113">
        <f>+I8+I18</f>
        <v>162992433</v>
      </c>
      <c r="J7" s="113">
        <f>+J8+J18</f>
        <v>198574985.85999998</v>
      </c>
      <c r="K7" s="113">
        <f>+K8+K18</f>
        <v>93310481</v>
      </c>
      <c r="L7" s="113">
        <f>+I7+J7-K7</f>
        <v>268256937.86000001</v>
      </c>
      <c r="M7" s="113">
        <f>+M8+M18</f>
        <v>0</v>
      </c>
      <c r="N7" s="113">
        <f>+N8+N18</f>
        <v>0</v>
      </c>
      <c r="O7" s="113">
        <f t="shared" ref="O7:U7" si="0">+L7+M7-N7</f>
        <v>268256937.86000001</v>
      </c>
      <c r="P7" s="113">
        <f>+P8+P18</f>
        <v>614715.03</v>
      </c>
      <c r="Q7" s="113">
        <f>+Q8+Q18</f>
        <v>0</v>
      </c>
      <c r="R7" s="113">
        <f t="shared" si="0"/>
        <v>268871652.88999999</v>
      </c>
      <c r="S7" s="113">
        <f>+S8+S18</f>
        <v>2512044.8099999996</v>
      </c>
      <c r="T7" s="113">
        <f>+T8+T18</f>
        <v>0</v>
      </c>
      <c r="U7" s="113">
        <f t="shared" si="0"/>
        <v>271383697.69999999</v>
      </c>
      <c r="V7" t="s">
        <v>124</v>
      </c>
    </row>
    <row r="8" spans="1:24" ht="19.5" customHeight="1" x14ac:dyDescent="0.3">
      <c r="A8" s="63"/>
      <c r="B8" s="63"/>
      <c r="C8" s="63"/>
      <c r="D8" s="63"/>
      <c r="E8" s="63"/>
      <c r="F8" s="65"/>
      <c r="G8" s="126">
        <v>80</v>
      </c>
      <c r="H8" s="66" t="s">
        <v>143</v>
      </c>
      <c r="I8" s="144">
        <f>+I9</f>
        <v>162992433</v>
      </c>
      <c r="J8" s="144">
        <f>+J9</f>
        <v>108376724</v>
      </c>
      <c r="K8" s="144">
        <f>+K9</f>
        <v>93310481</v>
      </c>
      <c r="L8" s="144">
        <f>+I8+J8-K8</f>
        <v>178058676</v>
      </c>
      <c r="M8" s="144">
        <f>+M9</f>
        <v>0</v>
      </c>
      <c r="N8" s="144">
        <f>+N9</f>
        <v>0</v>
      </c>
      <c r="O8" s="144">
        <f t="shared" ref="O8:U8" si="1">+L8+M8-N8</f>
        <v>178058676</v>
      </c>
      <c r="P8" s="144">
        <f>+P9</f>
        <v>0</v>
      </c>
      <c r="Q8" s="144">
        <f>+Q9</f>
        <v>0</v>
      </c>
      <c r="R8" s="144">
        <f t="shared" si="1"/>
        <v>178058676</v>
      </c>
      <c r="S8" s="144">
        <f>+S9</f>
        <v>736726</v>
      </c>
      <c r="T8" s="144">
        <f>+T9</f>
        <v>0</v>
      </c>
      <c r="U8" s="144">
        <f t="shared" si="1"/>
        <v>178795402</v>
      </c>
      <c r="V8" t="s">
        <v>124</v>
      </c>
    </row>
    <row r="9" spans="1:24" x14ac:dyDescent="0.3">
      <c r="A9" s="63"/>
      <c r="B9" s="63"/>
      <c r="C9" s="63"/>
      <c r="D9" s="63"/>
      <c r="E9" s="63"/>
      <c r="F9" s="67"/>
      <c r="G9" s="124">
        <v>82</v>
      </c>
      <c r="H9" s="108" t="s">
        <v>115</v>
      </c>
      <c r="I9" s="74">
        <f>+I10+I14</f>
        <v>162992433</v>
      </c>
      <c r="J9" s="74">
        <f t="shared" ref="J9:L9" si="2">+J10++J14</f>
        <v>108376724</v>
      </c>
      <c r="K9" s="74">
        <f t="shared" si="2"/>
        <v>93310481</v>
      </c>
      <c r="L9" s="74">
        <f t="shared" si="2"/>
        <v>178058676</v>
      </c>
      <c r="M9" s="74">
        <f t="shared" ref="M9:U9" si="3">+M10++M14</f>
        <v>0</v>
      </c>
      <c r="N9" s="74">
        <f t="shared" si="3"/>
        <v>0</v>
      </c>
      <c r="O9" s="74">
        <f t="shared" si="3"/>
        <v>178058676</v>
      </c>
      <c r="P9" s="74">
        <f t="shared" si="3"/>
        <v>0</v>
      </c>
      <c r="Q9" s="74">
        <f t="shared" si="3"/>
        <v>0</v>
      </c>
      <c r="R9" s="74">
        <f t="shared" si="3"/>
        <v>178058676</v>
      </c>
      <c r="S9" s="74">
        <f t="shared" si="3"/>
        <v>736726</v>
      </c>
      <c r="T9" s="74">
        <f t="shared" si="3"/>
        <v>0</v>
      </c>
      <c r="U9" s="74">
        <f t="shared" si="3"/>
        <v>178795402</v>
      </c>
      <c r="V9" t="s">
        <v>124</v>
      </c>
    </row>
    <row r="10" spans="1:24" x14ac:dyDescent="0.3">
      <c r="A10" s="63"/>
      <c r="B10" s="63"/>
      <c r="C10" s="63"/>
      <c r="D10" s="63"/>
      <c r="E10" s="63"/>
      <c r="F10" s="68"/>
      <c r="G10" s="125"/>
      <c r="H10" s="76" t="s">
        <v>247</v>
      </c>
      <c r="I10" s="77">
        <f t="shared" ref="I10:U10" si="4">SUBTOTAL(9,I11:I13)</f>
        <v>69681952</v>
      </c>
      <c r="J10" s="77">
        <f t="shared" si="4"/>
        <v>6460265</v>
      </c>
      <c r="K10" s="77">
        <f t="shared" si="4"/>
        <v>0</v>
      </c>
      <c r="L10" s="77">
        <f t="shared" si="4"/>
        <v>76142217</v>
      </c>
      <c r="M10" s="77">
        <f t="shared" si="4"/>
        <v>0</v>
      </c>
      <c r="N10" s="77">
        <f t="shared" si="4"/>
        <v>0</v>
      </c>
      <c r="O10" s="77">
        <f t="shared" si="4"/>
        <v>76142217</v>
      </c>
      <c r="P10" s="77">
        <f t="shared" si="4"/>
        <v>0</v>
      </c>
      <c r="Q10" s="77">
        <f t="shared" si="4"/>
        <v>0</v>
      </c>
      <c r="R10" s="77">
        <f t="shared" si="4"/>
        <v>76142217</v>
      </c>
      <c r="S10" s="77">
        <f t="shared" si="4"/>
        <v>626726</v>
      </c>
      <c r="T10" s="240">
        <f t="shared" si="4"/>
        <v>0</v>
      </c>
      <c r="U10" s="77">
        <f t="shared" si="4"/>
        <v>76768943</v>
      </c>
      <c r="V10" t="s">
        <v>124</v>
      </c>
    </row>
    <row r="11" spans="1:24" x14ac:dyDescent="0.3">
      <c r="A11" s="63"/>
      <c r="B11" s="63">
        <v>2510117</v>
      </c>
      <c r="C11" s="63">
        <v>2510117</v>
      </c>
      <c r="D11" s="63">
        <v>2510117</v>
      </c>
      <c r="E11" s="63" t="s">
        <v>121</v>
      </c>
      <c r="F11" s="63">
        <v>421200101</v>
      </c>
      <c r="G11" s="63">
        <v>820101</v>
      </c>
      <c r="H11" s="122" t="s">
        <v>249</v>
      </c>
      <c r="I11" s="70">
        <v>69681952</v>
      </c>
      <c r="J11" s="70">
        <v>6460265</v>
      </c>
      <c r="K11" s="71"/>
      <c r="L11" s="72">
        <f>+I11+J11-K11</f>
        <v>76142217</v>
      </c>
      <c r="M11" s="70">
        <v>0</v>
      </c>
      <c r="N11" s="71"/>
      <c r="O11" s="72">
        <f>+L11+M11-N11</f>
        <v>76142217</v>
      </c>
      <c r="P11" s="70">
        <v>0</v>
      </c>
      <c r="Q11" s="71"/>
      <c r="R11" s="72">
        <f>+O11+P11-Q11</f>
        <v>76142217</v>
      </c>
      <c r="S11" s="70">
        <v>0</v>
      </c>
      <c r="T11" s="71"/>
      <c r="U11" s="72">
        <f>+R11+S11-T11</f>
        <v>76142217</v>
      </c>
      <c r="V11" t="s">
        <v>124</v>
      </c>
    </row>
    <row r="12" spans="1:24" x14ac:dyDescent="0.3">
      <c r="A12" s="63"/>
      <c r="B12" s="63">
        <v>2510117</v>
      </c>
      <c r="C12" s="63">
        <v>2510117</v>
      </c>
      <c r="D12" s="63">
        <v>2510117</v>
      </c>
      <c r="E12" s="63" t="s">
        <v>121</v>
      </c>
      <c r="F12" s="63">
        <v>421200102</v>
      </c>
      <c r="G12" s="63">
        <v>820102</v>
      </c>
      <c r="H12" s="69" t="s">
        <v>128</v>
      </c>
      <c r="I12" s="70">
        <v>0</v>
      </c>
      <c r="J12" s="70">
        <v>0</v>
      </c>
      <c r="K12" s="70">
        <v>0</v>
      </c>
      <c r="L12" s="72">
        <f>+I12+J12-K12</f>
        <v>0</v>
      </c>
      <c r="M12" s="70">
        <v>0</v>
      </c>
      <c r="N12" s="71"/>
      <c r="O12" s="72">
        <f>+L12+M12-N12</f>
        <v>0</v>
      </c>
      <c r="P12" s="70">
        <v>0</v>
      </c>
      <c r="Q12" s="71"/>
      <c r="R12" s="72">
        <f>+O12+P12-Q12</f>
        <v>0</v>
      </c>
      <c r="S12" s="70">
        <v>626726</v>
      </c>
      <c r="T12" s="71"/>
      <c r="U12" s="72">
        <f>+R12+S12-T12</f>
        <v>626726</v>
      </c>
      <c r="V12" t="s">
        <v>124</v>
      </c>
      <c r="W12"/>
    </row>
    <row r="13" spans="1:24" x14ac:dyDescent="0.3">
      <c r="A13" s="63"/>
      <c r="B13" s="63">
        <v>2510117</v>
      </c>
      <c r="C13" s="63">
        <v>2510117</v>
      </c>
      <c r="D13" s="63">
        <v>2510117</v>
      </c>
      <c r="E13" s="63" t="s">
        <v>121</v>
      </c>
      <c r="F13" s="63">
        <v>421200103</v>
      </c>
      <c r="G13" s="63">
        <v>820103</v>
      </c>
      <c r="H13" s="69" t="s">
        <v>91</v>
      </c>
      <c r="I13" s="70">
        <v>0</v>
      </c>
      <c r="J13" s="70">
        <v>0</v>
      </c>
      <c r="K13" s="70">
        <v>0</v>
      </c>
      <c r="L13" s="72">
        <f>+I13+J13-K13</f>
        <v>0</v>
      </c>
      <c r="M13" s="70">
        <v>0</v>
      </c>
      <c r="N13" s="71"/>
      <c r="O13" s="72">
        <f>+L13+M13-N13</f>
        <v>0</v>
      </c>
      <c r="P13" s="70">
        <v>0</v>
      </c>
      <c r="Q13" s="71"/>
      <c r="R13" s="72">
        <f>+O13+P13-Q13</f>
        <v>0</v>
      </c>
      <c r="S13" s="70">
        <v>0</v>
      </c>
      <c r="T13" s="71"/>
      <c r="U13" s="72">
        <f>+R13+S13-T13</f>
        <v>0</v>
      </c>
      <c r="W13"/>
    </row>
    <row r="14" spans="1:24" x14ac:dyDescent="0.3">
      <c r="A14" s="63"/>
      <c r="B14" s="63"/>
      <c r="C14" s="63"/>
      <c r="D14" s="63"/>
      <c r="E14" s="63"/>
      <c r="F14" s="63"/>
      <c r="G14" s="75"/>
      <c r="H14" s="76" t="s">
        <v>248</v>
      </c>
      <c r="I14" s="77">
        <f t="shared" ref="I14:U14" si="5">SUBTOTAL(9,I15:I17)</f>
        <v>93310481</v>
      </c>
      <c r="J14" s="77">
        <f t="shared" si="5"/>
        <v>101916459</v>
      </c>
      <c r="K14" s="77">
        <f t="shared" si="5"/>
        <v>93310481</v>
      </c>
      <c r="L14" s="77">
        <f t="shared" si="5"/>
        <v>101916459</v>
      </c>
      <c r="M14" s="77">
        <f t="shared" si="5"/>
        <v>0</v>
      </c>
      <c r="N14" s="77">
        <f t="shared" si="5"/>
        <v>0</v>
      </c>
      <c r="O14" s="77">
        <f t="shared" si="5"/>
        <v>101916459</v>
      </c>
      <c r="P14" s="77">
        <f t="shared" si="5"/>
        <v>0</v>
      </c>
      <c r="Q14" s="77">
        <f t="shared" si="5"/>
        <v>0</v>
      </c>
      <c r="R14" s="77">
        <f t="shared" si="5"/>
        <v>101916459</v>
      </c>
      <c r="S14" s="77">
        <f t="shared" si="5"/>
        <v>110000</v>
      </c>
      <c r="T14" s="240">
        <f t="shared" si="5"/>
        <v>0</v>
      </c>
      <c r="U14" s="77">
        <f t="shared" si="5"/>
        <v>102026459</v>
      </c>
      <c r="V14" t="s">
        <v>124</v>
      </c>
      <c r="X14" s="1"/>
    </row>
    <row r="15" spans="1:24" x14ac:dyDescent="0.3">
      <c r="A15" s="63"/>
      <c r="B15" s="63">
        <v>2510217</v>
      </c>
      <c r="C15" s="63">
        <v>2510217</v>
      </c>
      <c r="D15" s="63">
        <v>2510217</v>
      </c>
      <c r="E15" s="63" t="s">
        <v>121</v>
      </c>
      <c r="F15" s="63">
        <v>421200201</v>
      </c>
      <c r="G15" s="63">
        <v>820201</v>
      </c>
      <c r="H15" s="122" t="s">
        <v>250</v>
      </c>
      <c r="I15" s="70">
        <v>93310481</v>
      </c>
      <c r="J15" s="73">
        <f>93310481+8605978</f>
        <v>101916459</v>
      </c>
      <c r="K15" s="73">
        <v>93310481</v>
      </c>
      <c r="L15" s="72">
        <f>+I15+J15-K15</f>
        <v>101916459</v>
      </c>
      <c r="M15" s="73">
        <v>0</v>
      </c>
      <c r="N15" s="71"/>
      <c r="O15" s="72">
        <f>+L15+M15-N15</f>
        <v>101916459</v>
      </c>
      <c r="P15" s="73">
        <v>0</v>
      </c>
      <c r="Q15" s="71"/>
      <c r="R15" s="72">
        <f>+O15+P15-Q15</f>
        <v>101916459</v>
      </c>
      <c r="S15" s="73">
        <v>0</v>
      </c>
      <c r="T15" s="71"/>
      <c r="U15" s="72">
        <f>+R15+S15-T15</f>
        <v>101916459</v>
      </c>
      <c r="V15" t="s">
        <v>124</v>
      </c>
    </row>
    <row r="16" spans="1:24" x14ac:dyDescent="0.3">
      <c r="A16" s="63"/>
      <c r="B16" s="63">
        <v>2510217</v>
      </c>
      <c r="C16" s="63">
        <v>2510217</v>
      </c>
      <c r="D16" s="63">
        <v>2510217</v>
      </c>
      <c r="E16" s="63" t="s">
        <v>121</v>
      </c>
      <c r="F16" s="63">
        <v>421200202</v>
      </c>
      <c r="G16" s="63">
        <v>820202</v>
      </c>
      <c r="H16" s="69" t="s">
        <v>129</v>
      </c>
      <c r="I16" s="70">
        <v>0</v>
      </c>
      <c r="J16" s="70">
        <v>0</v>
      </c>
      <c r="K16" s="71"/>
      <c r="L16" s="72">
        <f>+I16+J16-K16</f>
        <v>0</v>
      </c>
      <c r="M16" s="70">
        <v>0</v>
      </c>
      <c r="N16" s="71"/>
      <c r="O16" s="72">
        <f>+L16+M16-N16</f>
        <v>0</v>
      </c>
      <c r="P16" s="70">
        <v>0</v>
      </c>
      <c r="Q16" s="71"/>
      <c r="R16" s="72">
        <f>+O16+P16-Q16</f>
        <v>0</v>
      </c>
      <c r="S16" s="70">
        <v>110000</v>
      </c>
      <c r="T16" s="71"/>
      <c r="U16" s="72">
        <f>+R16+S16-T16</f>
        <v>110000</v>
      </c>
      <c r="V16" t="s">
        <v>124</v>
      </c>
      <c r="W16"/>
    </row>
    <row r="17" spans="1:23" x14ac:dyDescent="0.3">
      <c r="A17" s="63"/>
      <c r="B17" s="63">
        <v>2510217</v>
      </c>
      <c r="C17" s="63">
        <v>2510217</v>
      </c>
      <c r="D17" s="63">
        <v>2510217</v>
      </c>
      <c r="E17" s="63" t="s">
        <v>121</v>
      </c>
      <c r="F17" s="63">
        <v>421200203</v>
      </c>
      <c r="G17" s="63">
        <v>820203</v>
      </c>
      <c r="H17" s="69" t="s">
        <v>91</v>
      </c>
      <c r="I17" s="70">
        <v>0</v>
      </c>
      <c r="J17" s="70">
        <v>0</v>
      </c>
      <c r="K17" s="71"/>
      <c r="L17" s="72">
        <f>+I17+J17-K17</f>
        <v>0</v>
      </c>
      <c r="M17" s="70">
        <v>0</v>
      </c>
      <c r="N17" s="71"/>
      <c r="O17" s="72">
        <f>+L17+M17-N17</f>
        <v>0</v>
      </c>
      <c r="P17" s="70">
        <v>0</v>
      </c>
      <c r="Q17" s="71"/>
      <c r="R17" s="72">
        <f>+O17+P17-Q17</f>
        <v>0</v>
      </c>
      <c r="S17" s="70">
        <v>0</v>
      </c>
      <c r="T17" s="71"/>
      <c r="U17" s="72">
        <f>+R17+S17-T17</f>
        <v>0</v>
      </c>
      <c r="W17"/>
    </row>
    <row r="18" spans="1:23" ht="15.6" x14ac:dyDescent="0.3">
      <c r="A18" s="63"/>
      <c r="B18" s="63"/>
      <c r="C18" s="63"/>
      <c r="D18" s="63"/>
      <c r="E18" s="63"/>
      <c r="F18" s="67"/>
      <c r="G18" s="105" t="s">
        <v>147</v>
      </c>
      <c r="H18" s="106" t="s">
        <v>210</v>
      </c>
      <c r="I18" s="107">
        <f>I19+I23+I27+I31</f>
        <v>0</v>
      </c>
      <c r="J18" s="107">
        <f>J19+J23+J27+J31++J35+J43+J47+J39</f>
        <v>90198261.859999985</v>
      </c>
      <c r="K18" s="107">
        <f>K19+K23+K27+K31+K35+K43+K47+K39</f>
        <v>0</v>
      </c>
      <c r="L18" s="107">
        <f>L19+L23+L27+L31+L35+L43+L47+L39</f>
        <v>90198261.859999985</v>
      </c>
      <c r="M18" s="107">
        <f>M19+M23+M27+M31++M35+M43+M47+M39</f>
        <v>0</v>
      </c>
      <c r="N18" s="107">
        <f>N19+N23+N27+N31+N35+N43+N47+N39</f>
        <v>0</v>
      </c>
      <c r="O18" s="107">
        <f>O19+O23+O27+O31+O35+O43+O47+O39</f>
        <v>90198261.859999985</v>
      </c>
      <c r="P18" s="107">
        <f>P19+P23+P27+P31++P35+P43+P47+P39</f>
        <v>614715.03</v>
      </c>
      <c r="Q18" s="107">
        <f>Q19+Q23+Q27+Q31+Q35+Q43+Q47+Q39</f>
        <v>0</v>
      </c>
      <c r="R18" s="107">
        <f>R19+R23+R27+R31+R35+R43+R47+R39</f>
        <v>90812976.889999986</v>
      </c>
      <c r="S18" s="107">
        <f>S19+S23+S27+S31++S35+S43+S47+S39</f>
        <v>1775318.8099999998</v>
      </c>
      <c r="T18" s="107">
        <f>T19+T23+T27+T31+T35+T43+T47+T39</f>
        <v>0</v>
      </c>
      <c r="U18" s="107">
        <f>U19+U23+U27+U31+U35+U43+U47+U39</f>
        <v>92588295.699999973</v>
      </c>
      <c r="V18" t="s">
        <v>124</v>
      </c>
    </row>
    <row r="19" spans="1:23" x14ac:dyDescent="0.3">
      <c r="B19" s="63"/>
      <c r="C19" s="63"/>
      <c r="D19" s="63"/>
      <c r="E19" s="63"/>
      <c r="F19" s="67"/>
      <c r="G19" s="75"/>
      <c r="H19" s="76" t="s">
        <v>148</v>
      </c>
      <c r="I19" s="104">
        <f t="shared" ref="I19:U19" si="6">SUBTOTAL(9,I20:I22)</f>
        <v>0</v>
      </c>
      <c r="J19" s="104">
        <f t="shared" si="6"/>
        <v>378086</v>
      </c>
      <c r="K19" s="104">
        <f t="shared" si="6"/>
        <v>0</v>
      </c>
      <c r="L19" s="104">
        <f t="shared" si="6"/>
        <v>378086</v>
      </c>
      <c r="M19" s="77">
        <f t="shared" si="6"/>
        <v>0</v>
      </c>
      <c r="N19" s="77">
        <f t="shared" si="6"/>
        <v>0</v>
      </c>
      <c r="O19" s="77">
        <f t="shared" si="6"/>
        <v>378086</v>
      </c>
      <c r="P19" s="77">
        <f t="shared" si="6"/>
        <v>0</v>
      </c>
      <c r="Q19" s="77">
        <f t="shared" si="6"/>
        <v>0</v>
      </c>
      <c r="R19" s="77">
        <f t="shared" si="6"/>
        <v>378086</v>
      </c>
      <c r="S19" s="77">
        <f t="shared" si="6"/>
        <v>0</v>
      </c>
      <c r="T19" s="77">
        <f t="shared" si="6"/>
        <v>0</v>
      </c>
      <c r="U19" s="77">
        <f t="shared" si="6"/>
        <v>378086</v>
      </c>
      <c r="V19" t="s">
        <v>124</v>
      </c>
      <c r="W19" s="1"/>
    </row>
    <row r="20" spans="1:23" x14ac:dyDescent="0.3">
      <c r="B20" s="63">
        <v>2510111</v>
      </c>
      <c r="C20" s="63">
        <v>2510111</v>
      </c>
      <c r="D20" s="63">
        <v>2510111</v>
      </c>
      <c r="E20" s="63" t="s">
        <v>121</v>
      </c>
      <c r="F20" s="80">
        <v>322000103</v>
      </c>
      <c r="G20" s="78" t="s">
        <v>149</v>
      </c>
      <c r="H20" s="69" t="s">
        <v>150</v>
      </c>
      <c r="I20" s="72">
        <v>0</v>
      </c>
      <c r="J20" s="73">
        <v>378085.76</v>
      </c>
      <c r="K20" s="71"/>
      <c r="L20" s="72">
        <f>+I20+J20-K20</f>
        <v>378085.76</v>
      </c>
      <c r="M20" s="73">
        <v>0</v>
      </c>
      <c r="N20" s="71"/>
      <c r="O20" s="72">
        <f>+L20+M20-N20</f>
        <v>378085.76</v>
      </c>
      <c r="P20" s="73">
        <v>0</v>
      </c>
      <c r="Q20" s="71"/>
      <c r="R20" s="72">
        <f>+O20+P20-Q20</f>
        <v>378085.76</v>
      </c>
      <c r="S20" s="73">
        <v>0</v>
      </c>
      <c r="T20" s="71"/>
      <c r="U20" s="72">
        <f>+R20+S20-T20</f>
        <v>378085.76</v>
      </c>
      <c r="V20" t="s">
        <v>124</v>
      </c>
      <c r="W20"/>
    </row>
    <row r="21" spans="1:23" x14ac:dyDescent="0.3">
      <c r="B21" s="63">
        <v>2510111</v>
      </c>
      <c r="C21" s="63">
        <v>2510111</v>
      </c>
      <c r="D21" s="63">
        <v>2510111</v>
      </c>
      <c r="E21" s="63" t="s">
        <v>121</v>
      </c>
      <c r="F21" s="63">
        <v>421200301</v>
      </c>
      <c r="G21" s="63">
        <v>820301</v>
      </c>
      <c r="H21" s="69" t="s">
        <v>145</v>
      </c>
      <c r="I21" s="72">
        <v>0</v>
      </c>
      <c r="J21" s="73">
        <v>0.24</v>
      </c>
      <c r="K21" s="71"/>
      <c r="L21" s="72">
        <f>+I21+J21-K21</f>
        <v>0.24</v>
      </c>
      <c r="M21" s="73">
        <v>0</v>
      </c>
      <c r="N21" s="71"/>
      <c r="O21" s="72">
        <f>+L21+M21-N21</f>
        <v>0.24</v>
      </c>
      <c r="P21" s="73">
        <v>0</v>
      </c>
      <c r="Q21" s="71"/>
      <c r="R21" s="72">
        <f>+O21+P21-Q21</f>
        <v>0.24</v>
      </c>
      <c r="S21" s="73">
        <v>0</v>
      </c>
      <c r="T21" s="71"/>
      <c r="U21" s="72">
        <f>+R21+S21-T21</f>
        <v>0.24</v>
      </c>
      <c r="V21" t="s">
        <v>124</v>
      </c>
      <c r="W21"/>
    </row>
    <row r="22" spans="1:23" x14ac:dyDescent="0.3">
      <c r="B22" s="63">
        <v>2510111</v>
      </c>
      <c r="C22" s="63">
        <v>2510111</v>
      </c>
      <c r="D22" s="63">
        <v>2510111</v>
      </c>
      <c r="E22" s="63" t="s">
        <v>121</v>
      </c>
      <c r="F22" s="63">
        <v>421200302</v>
      </c>
      <c r="G22" s="63">
        <v>820302</v>
      </c>
      <c r="H22" s="69" t="s">
        <v>151</v>
      </c>
      <c r="I22" s="72">
        <v>0</v>
      </c>
      <c r="J22" s="73">
        <v>0</v>
      </c>
      <c r="K22" s="71"/>
      <c r="L22" s="72">
        <f>+I22+J22-K22</f>
        <v>0</v>
      </c>
      <c r="M22" s="73">
        <v>0</v>
      </c>
      <c r="N22" s="71"/>
      <c r="O22" s="72">
        <f>+L22+M22-N22</f>
        <v>0</v>
      </c>
      <c r="P22" s="73">
        <v>0</v>
      </c>
      <c r="Q22" s="71"/>
      <c r="R22" s="72">
        <f>+O22+P22-Q22</f>
        <v>0</v>
      </c>
      <c r="S22" s="73">
        <v>0</v>
      </c>
      <c r="T22" s="71"/>
      <c r="U22" s="72">
        <f>+R22+S22-T22</f>
        <v>0</v>
      </c>
      <c r="W22"/>
    </row>
    <row r="23" spans="1:23" x14ac:dyDescent="0.3">
      <c r="B23" s="63"/>
      <c r="C23" s="63"/>
      <c r="D23" s="63"/>
      <c r="E23" s="63"/>
      <c r="F23" s="67"/>
      <c r="G23" s="75"/>
      <c r="H23" s="76" t="s">
        <v>152</v>
      </c>
      <c r="I23" s="77">
        <f t="shared" ref="I23:U23" si="7">SUBTOTAL(9,I24:I26)</f>
        <v>0</v>
      </c>
      <c r="J23" s="77">
        <f t="shared" si="7"/>
        <v>1278335.52</v>
      </c>
      <c r="K23" s="77">
        <f t="shared" si="7"/>
        <v>0</v>
      </c>
      <c r="L23" s="77">
        <f t="shared" si="7"/>
        <v>1278335.52</v>
      </c>
      <c r="M23" s="77">
        <f t="shared" si="7"/>
        <v>0</v>
      </c>
      <c r="N23" s="77">
        <f t="shared" si="7"/>
        <v>0</v>
      </c>
      <c r="O23" s="77">
        <f t="shared" si="7"/>
        <v>1278335.52</v>
      </c>
      <c r="P23" s="77">
        <f t="shared" si="7"/>
        <v>0</v>
      </c>
      <c r="Q23" s="77">
        <f t="shared" si="7"/>
        <v>0</v>
      </c>
      <c r="R23" s="77">
        <f t="shared" si="7"/>
        <v>1278335.52</v>
      </c>
      <c r="S23" s="77">
        <f t="shared" si="7"/>
        <v>18000</v>
      </c>
      <c r="T23" s="77">
        <f t="shared" si="7"/>
        <v>0</v>
      </c>
      <c r="U23" s="77">
        <f t="shared" si="7"/>
        <v>1296335.52</v>
      </c>
      <c r="V23" t="s">
        <v>124</v>
      </c>
      <c r="W23"/>
    </row>
    <row r="24" spans="1:23" x14ac:dyDescent="0.3">
      <c r="B24" s="63">
        <v>2510112</v>
      </c>
      <c r="C24" s="63">
        <v>2510112</v>
      </c>
      <c r="D24" s="63">
        <v>2510112</v>
      </c>
      <c r="E24" s="63" t="s">
        <v>121</v>
      </c>
      <c r="F24" s="80">
        <v>322000104</v>
      </c>
      <c r="G24" s="78" t="s">
        <v>153</v>
      </c>
      <c r="H24" s="69" t="s">
        <v>150</v>
      </c>
      <c r="I24" s="72">
        <v>0</v>
      </c>
      <c r="J24" s="73">
        <v>1278335.52</v>
      </c>
      <c r="K24" s="71"/>
      <c r="L24" s="72">
        <f>+I24+J24-K24</f>
        <v>1278335.52</v>
      </c>
      <c r="M24" s="73">
        <v>0</v>
      </c>
      <c r="N24" s="71"/>
      <c r="O24" s="72">
        <f>+L24+M24-N24</f>
        <v>1278335.52</v>
      </c>
      <c r="P24" s="73">
        <v>0</v>
      </c>
      <c r="Q24" s="71"/>
      <c r="R24" s="72">
        <f>+O24+P24-Q24</f>
        <v>1278335.52</v>
      </c>
      <c r="S24" s="73">
        <v>0</v>
      </c>
      <c r="T24" s="71"/>
      <c r="U24" s="72">
        <f>+R24+S24-T24</f>
        <v>1278335.52</v>
      </c>
      <c r="V24" t="s">
        <v>124</v>
      </c>
      <c r="W24"/>
    </row>
    <row r="25" spans="1:23" x14ac:dyDescent="0.3">
      <c r="B25" s="63">
        <v>2510112</v>
      </c>
      <c r="C25" s="63">
        <v>2510112</v>
      </c>
      <c r="D25" s="63">
        <v>2510112</v>
      </c>
      <c r="E25" s="63" t="s">
        <v>121</v>
      </c>
      <c r="F25" s="63">
        <v>421200301</v>
      </c>
      <c r="G25" s="63">
        <v>820301</v>
      </c>
      <c r="H25" s="69" t="s">
        <v>145</v>
      </c>
      <c r="I25" s="72">
        <v>0</v>
      </c>
      <c r="J25" s="73">
        <v>0</v>
      </c>
      <c r="K25" s="71"/>
      <c r="L25" s="72">
        <f>+I25+J25-K25</f>
        <v>0</v>
      </c>
      <c r="M25" s="73">
        <v>0</v>
      </c>
      <c r="N25" s="71"/>
      <c r="O25" s="72">
        <f>+L25+M25-N25</f>
        <v>0</v>
      </c>
      <c r="P25" s="73">
        <v>0</v>
      </c>
      <c r="Q25" s="71"/>
      <c r="R25" s="72">
        <f>+O25+P25-Q25</f>
        <v>0</v>
      </c>
      <c r="S25" s="73">
        <v>18000</v>
      </c>
      <c r="T25" s="71"/>
      <c r="U25" s="72">
        <f>+R25+S25-T25</f>
        <v>18000</v>
      </c>
      <c r="V25" t="s">
        <v>124</v>
      </c>
      <c r="W25"/>
    </row>
    <row r="26" spans="1:23" x14ac:dyDescent="0.3">
      <c r="B26" s="63">
        <v>2510112</v>
      </c>
      <c r="C26" s="63">
        <v>2510112</v>
      </c>
      <c r="D26" s="63">
        <v>2510112</v>
      </c>
      <c r="E26" s="63" t="s">
        <v>121</v>
      </c>
      <c r="F26" s="63">
        <v>421200302</v>
      </c>
      <c r="G26" s="63">
        <v>820302</v>
      </c>
      <c r="H26" s="69" t="s">
        <v>151</v>
      </c>
      <c r="I26" s="72">
        <v>0</v>
      </c>
      <c r="J26" s="73">
        <v>0</v>
      </c>
      <c r="K26" s="71"/>
      <c r="L26" s="72">
        <f>+I26+J26-K26</f>
        <v>0</v>
      </c>
      <c r="M26" s="73">
        <v>0</v>
      </c>
      <c r="N26" s="71"/>
      <c r="O26" s="72">
        <f>+L26+M26-N26</f>
        <v>0</v>
      </c>
      <c r="P26" s="73">
        <v>0</v>
      </c>
      <c r="Q26" s="71"/>
      <c r="R26" s="72">
        <f>+O26+P26-Q26</f>
        <v>0</v>
      </c>
      <c r="S26" s="73">
        <v>0</v>
      </c>
      <c r="T26" s="71"/>
      <c r="U26" s="72">
        <f>+R26+S26-T26</f>
        <v>0</v>
      </c>
      <c r="W26"/>
    </row>
    <row r="27" spans="1:23" x14ac:dyDescent="0.3">
      <c r="B27" s="63"/>
      <c r="C27" s="63"/>
      <c r="D27" s="63"/>
      <c r="E27" s="63"/>
      <c r="F27" s="67"/>
      <c r="G27" s="75"/>
      <c r="H27" s="76" t="s">
        <v>154</v>
      </c>
      <c r="I27" s="77">
        <f t="shared" ref="I27:U27" si="8">SUBTOTAL(9,I28:I30)</f>
        <v>0</v>
      </c>
      <c r="J27" s="77">
        <f t="shared" si="8"/>
        <v>3316740.48</v>
      </c>
      <c r="K27" s="77">
        <f t="shared" si="8"/>
        <v>0</v>
      </c>
      <c r="L27" s="77">
        <f t="shared" si="8"/>
        <v>3316740.48</v>
      </c>
      <c r="M27" s="77">
        <f t="shared" si="8"/>
        <v>0</v>
      </c>
      <c r="N27" s="77">
        <f t="shared" si="8"/>
        <v>0</v>
      </c>
      <c r="O27" s="77">
        <f t="shared" si="8"/>
        <v>3316740.48</v>
      </c>
      <c r="P27" s="77">
        <f t="shared" si="8"/>
        <v>0</v>
      </c>
      <c r="Q27" s="77">
        <f t="shared" si="8"/>
        <v>0</v>
      </c>
      <c r="R27" s="77">
        <f t="shared" si="8"/>
        <v>3316740.48</v>
      </c>
      <c r="S27" s="77">
        <f t="shared" si="8"/>
        <v>40000</v>
      </c>
      <c r="T27" s="77">
        <f t="shared" si="8"/>
        <v>0</v>
      </c>
      <c r="U27" s="77">
        <f t="shared" si="8"/>
        <v>3356740.48</v>
      </c>
      <c r="V27" t="s">
        <v>124</v>
      </c>
      <c r="W27"/>
    </row>
    <row r="28" spans="1:23" x14ac:dyDescent="0.3">
      <c r="B28" s="63">
        <v>2510113</v>
      </c>
      <c r="C28" s="63">
        <v>2510113</v>
      </c>
      <c r="D28" s="63">
        <v>2510113</v>
      </c>
      <c r="E28" s="63" t="s">
        <v>121</v>
      </c>
      <c r="F28" s="80">
        <v>322000105</v>
      </c>
      <c r="G28" s="78" t="s">
        <v>155</v>
      </c>
      <c r="H28" s="69" t="s">
        <v>150</v>
      </c>
      <c r="I28" s="72">
        <v>0</v>
      </c>
      <c r="J28" s="73">
        <v>3316740.48</v>
      </c>
      <c r="K28" s="71"/>
      <c r="L28" s="72">
        <f>+I28+J28-K28</f>
        <v>3316740.48</v>
      </c>
      <c r="M28" s="73">
        <v>0</v>
      </c>
      <c r="N28" s="71"/>
      <c r="O28" s="72">
        <f>+L28+M28-N28</f>
        <v>3316740.48</v>
      </c>
      <c r="P28" s="73">
        <v>0</v>
      </c>
      <c r="Q28" s="71"/>
      <c r="R28" s="72">
        <f>+O28+P28-Q28</f>
        <v>3316740.48</v>
      </c>
      <c r="S28" s="73">
        <v>0</v>
      </c>
      <c r="T28" s="71"/>
      <c r="U28" s="72">
        <f>+R28+S28-T28</f>
        <v>3316740.48</v>
      </c>
      <c r="V28" t="s">
        <v>124</v>
      </c>
      <c r="W28"/>
    </row>
    <row r="29" spans="1:23" x14ac:dyDescent="0.3">
      <c r="B29" s="63">
        <v>2510113</v>
      </c>
      <c r="C29" s="63">
        <v>2510113</v>
      </c>
      <c r="D29" s="63">
        <v>2510113</v>
      </c>
      <c r="E29" s="63" t="s">
        <v>121</v>
      </c>
      <c r="F29" s="63">
        <v>421200301</v>
      </c>
      <c r="G29" s="63">
        <v>820301</v>
      </c>
      <c r="H29" s="69" t="s">
        <v>145</v>
      </c>
      <c r="I29" s="72">
        <v>0</v>
      </c>
      <c r="J29" s="73">
        <v>0</v>
      </c>
      <c r="K29" s="71"/>
      <c r="L29" s="72">
        <f>+I29+J29-K29</f>
        <v>0</v>
      </c>
      <c r="M29" s="73">
        <v>0</v>
      </c>
      <c r="N29" s="71"/>
      <c r="O29" s="72">
        <f>+L29+M29-N29</f>
        <v>0</v>
      </c>
      <c r="P29" s="73">
        <v>0</v>
      </c>
      <c r="Q29" s="71"/>
      <c r="R29" s="72">
        <f>+O29+P29-Q29</f>
        <v>0</v>
      </c>
      <c r="S29" s="73">
        <v>40000</v>
      </c>
      <c r="T29" s="71"/>
      <c r="U29" s="72">
        <f>+R29+S29-T29</f>
        <v>40000</v>
      </c>
      <c r="V29" t="s">
        <v>124</v>
      </c>
      <c r="W29"/>
    </row>
    <row r="30" spans="1:23" x14ac:dyDescent="0.3">
      <c r="B30" s="63">
        <v>2510113</v>
      </c>
      <c r="C30" s="63">
        <v>2510113</v>
      </c>
      <c r="D30" s="63">
        <v>2510113</v>
      </c>
      <c r="E30" s="63" t="s">
        <v>121</v>
      </c>
      <c r="F30" s="63">
        <v>421200302</v>
      </c>
      <c r="G30" s="63">
        <v>820302</v>
      </c>
      <c r="H30" s="69" t="s">
        <v>151</v>
      </c>
      <c r="I30" s="72">
        <v>0</v>
      </c>
      <c r="J30" s="73">
        <v>0</v>
      </c>
      <c r="K30" s="71"/>
      <c r="L30" s="72">
        <f>+I30+J30-K30</f>
        <v>0</v>
      </c>
      <c r="M30" s="73">
        <v>0</v>
      </c>
      <c r="N30" s="71"/>
      <c r="O30" s="72">
        <f>+L30+M30-N30</f>
        <v>0</v>
      </c>
      <c r="P30" s="73">
        <v>0</v>
      </c>
      <c r="Q30" s="71"/>
      <c r="R30" s="72">
        <f>+O30+P30-Q30</f>
        <v>0</v>
      </c>
      <c r="S30" s="73">
        <v>0</v>
      </c>
      <c r="T30" s="71"/>
      <c r="U30" s="72">
        <f>+R30+S30-T30</f>
        <v>0</v>
      </c>
      <c r="W30"/>
    </row>
    <row r="31" spans="1:23" x14ac:dyDescent="0.3">
      <c r="B31" s="63"/>
      <c r="C31" s="63"/>
      <c r="D31" s="63"/>
      <c r="E31" s="63"/>
      <c r="F31" s="67"/>
      <c r="G31" s="75"/>
      <c r="H31" s="76" t="s">
        <v>156</v>
      </c>
      <c r="I31" s="77">
        <f t="shared" ref="I31:U31" si="9">SUBTOTAL(9,I32:I34)</f>
        <v>0</v>
      </c>
      <c r="J31" s="77">
        <f t="shared" si="9"/>
        <v>6559277.6799999997</v>
      </c>
      <c r="K31" s="77">
        <f t="shared" si="9"/>
        <v>0</v>
      </c>
      <c r="L31" s="77">
        <f t="shared" si="9"/>
        <v>6559277.6799999997</v>
      </c>
      <c r="M31" s="77">
        <f t="shared" si="9"/>
        <v>0</v>
      </c>
      <c r="N31" s="77">
        <f t="shared" si="9"/>
        <v>0</v>
      </c>
      <c r="O31" s="77">
        <f t="shared" si="9"/>
        <v>6559277.6799999997</v>
      </c>
      <c r="P31" s="77">
        <f t="shared" si="9"/>
        <v>0</v>
      </c>
      <c r="Q31" s="77">
        <f t="shared" si="9"/>
        <v>0</v>
      </c>
      <c r="R31" s="77">
        <f t="shared" si="9"/>
        <v>6559277.6799999997</v>
      </c>
      <c r="S31" s="77">
        <f t="shared" si="9"/>
        <v>100000</v>
      </c>
      <c r="T31" s="77">
        <f t="shared" si="9"/>
        <v>0</v>
      </c>
      <c r="U31" s="77">
        <f t="shared" si="9"/>
        <v>6659277.6799999997</v>
      </c>
      <c r="V31" t="s">
        <v>124</v>
      </c>
      <c r="W31"/>
    </row>
    <row r="32" spans="1:23" x14ac:dyDescent="0.3">
      <c r="B32" s="63">
        <v>2510114</v>
      </c>
      <c r="C32" s="63">
        <v>2510114</v>
      </c>
      <c r="D32" s="63">
        <v>2510114</v>
      </c>
      <c r="E32" s="63" t="s">
        <v>121</v>
      </c>
      <c r="F32" s="80">
        <v>322000106</v>
      </c>
      <c r="G32" s="78" t="s">
        <v>157</v>
      </c>
      <c r="H32" s="69" t="s">
        <v>150</v>
      </c>
      <c r="I32" s="72">
        <v>0</v>
      </c>
      <c r="J32" s="73">
        <v>6559277.6799999997</v>
      </c>
      <c r="K32" s="71"/>
      <c r="L32" s="72">
        <f>+I32+J32-K32</f>
        <v>6559277.6799999997</v>
      </c>
      <c r="M32" s="73">
        <v>0</v>
      </c>
      <c r="N32" s="71"/>
      <c r="O32" s="72">
        <f>+L32+M32-N32</f>
        <v>6559277.6799999997</v>
      </c>
      <c r="P32" s="73">
        <v>0</v>
      </c>
      <c r="Q32" s="71"/>
      <c r="R32" s="72">
        <f>+O32+P32-Q32</f>
        <v>6559277.6799999997</v>
      </c>
      <c r="S32" s="73">
        <v>0</v>
      </c>
      <c r="T32" s="71"/>
      <c r="U32" s="72">
        <f>+R32+S32-T32</f>
        <v>6559277.6799999997</v>
      </c>
      <c r="V32" t="s">
        <v>124</v>
      </c>
      <c r="W32"/>
    </row>
    <row r="33" spans="2:23" x14ac:dyDescent="0.3">
      <c r="B33" s="63">
        <v>2510114</v>
      </c>
      <c r="C33" s="63">
        <v>2510114</v>
      </c>
      <c r="D33" s="63">
        <v>2510114</v>
      </c>
      <c r="E33" s="63" t="s">
        <v>121</v>
      </c>
      <c r="F33" s="63">
        <v>421200301</v>
      </c>
      <c r="G33" s="63">
        <v>820301</v>
      </c>
      <c r="H33" s="69" t="s">
        <v>145</v>
      </c>
      <c r="I33" s="72">
        <v>0</v>
      </c>
      <c r="J33" s="73">
        <v>0</v>
      </c>
      <c r="K33" s="71"/>
      <c r="L33" s="72">
        <f>+I33+J33-K33</f>
        <v>0</v>
      </c>
      <c r="M33" s="73">
        <v>0</v>
      </c>
      <c r="N33" s="71"/>
      <c r="O33" s="72">
        <f>+L33+M33-N33</f>
        <v>0</v>
      </c>
      <c r="P33" s="73">
        <v>0</v>
      </c>
      <c r="Q33" s="71"/>
      <c r="R33" s="72">
        <f>+O33+P33-Q33</f>
        <v>0</v>
      </c>
      <c r="S33" s="73">
        <v>100000</v>
      </c>
      <c r="T33" s="71"/>
      <c r="U33" s="72">
        <f>+R33+S33-T33</f>
        <v>100000</v>
      </c>
      <c r="V33" t="s">
        <v>124</v>
      </c>
      <c r="W33"/>
    </row>
    <row r="34" spans="2:23" x14ac:dyDescent="0.3">
      <c r="B34" s="63">
        <v>2510114</v>
      </c>
      <c r="C34" s="63">
        <v>2510114</v>
      </c>
      <c r="D34" s="63">
        <v>2510114</v>
      </c>
      <c r="E34" s="63" t="s">
        <v>121</v>
      </c>
      <c r="F34" s="63">
        <v>421200302</v>
      </c>
      <c r="G34" s="63">
        <v>820302</v>
      </c>
      <c r="H34" s="69" t="s">
        <v>151</v>
      </c>
      <c r="I34" s="72">
        <v>0</v>
      </c>
      <c r="J34" s="73">
        <v>0</v>
      </c>
      <c r="K34" s="71"/>
      <c r="L34" s="72">
        <f>+I34+J34-K34</f>
        <v>0</v>
      </c>
      <c r="M34" s="73">
        <v>0</v>
      </c>
      <c r="N34" s="71"/>
      <c r="O34" s="72">
        <f>+L34+M34-N34</f>
        <v>0</v>
      </c>
      <c r="P34" s="73">
        <v>0</v>
      </c>
      <c r="Q34" s="71"/>
      <c r="R34" s="72">
        <f>+O34+P34-Q34</f>
        <v>0</v>
      </c>
      <c r="S34" s="73">
        <v>0</v>
      </c>
      <c r="T34" s="71"/>
      <c r="U34" s="72">
        <f>+R34+S34-T34</f>
        <v>0</v>
      </c>
      <c r="W34"/>
    </row>
    <row r="35" spans="2:23" x14ac:dyDescent="0.3">
      <c r="B35" s="63"/>
      <c r="C35" s="63"/>
      <c r="D35" s="63"/>
      <c r="E35" s="79"/>
      <c r="F35" s="68"/>
      <c r="G35" s="75"/>
      <c r="H35" s="76" t="s">
        <v>158</v>
      </c>
      <c r="I35" s="77">
        <f t="shared" ref="I35:U35" si="10">SUBTOTAL(9,I36:I38)</f>
        <v>0</v>
      </c>
      <c r="J35" s="77">
        <f t="shared" si="10"/>
        <v>18531304.82</v>
      </c>
      <c r="K35" s="77">
        <f t="shared" si="10"/>
        <v>0</v>
      </c>
      <c r="L35" s="77">
        <f t="shared" si="10"/>
        <v>18531304.82</v>
      </c>
      <c r="M35" s="77">
        <f t="shared" si="10"/>
        <v>0</v>
      </c>
      <c r="N35" s="77">
        <f t="shared" si="10"/>
        <v>0</v>
      </c>
      <c r="O35" s="77">
        <f t="shared" si="10"/>
        <v>18531304.82</v>
      </c>
      <c r="P35" s="77">
        <f t="shared" si="10"/>
        <v>0</v>
      </c>
      <c r="Q35" s="77">
        <f t="shared" si="10"/>
        <v>0</v>
      </c>
      <c r="R35" s="77">
        <f t="shared" si="10"/>
        <v>18531304.82</v>
      </c>
      <c r="S35" s="77">
        <f t="shared" si="10"/>
        <v>388093.99</v>
      </c>
      <c r="T35" s="77">
        <f t="shared" si="10"/>
        <v>0</v>
      </c>
      <c r="U35" s="77">
        <f t="shared" si="10"/>
        <v>18919398.809999999</v>
      </c>
      <c r="V35" t="s">
        <v>124</v>
      </c>
      <c r="W35"/>
    </row>
    <row r="36" spans="2:23" x14ac:dyDescent="0.3">
      <c r="B36" s="63">
        <v>2510115</v>
      </c>
      <c r="C36" s="63">
        <v>2510115</v>
      </c>
      <c r="D36" s="63">
        <v>2510115</v>
      </c>
      <c r="E36" s="63" t="s">
        <v>121</v>
      </c>
      <c r="F36" s="80">
        <v>322000107</v>
      </c>
      <c r="G36" s="81" t="s">
        <v>159</v>
      </c>
      <c r="H36" s="69" t="s">
        <v>150</v>
      </c>
      <c r="I36" s="70">
        <v>0</v>
      </c>
      <c r="J36" s="70">
        <v>18531304.82</v>
      </c>
      <c r="K36" s="71"/>
      <c r="L36" s="72">
        <f>+I36+J36-K36</f>
        <v>18531304.82</v>
      </c>
      <c r="M36" s="70">
        <v>0</v>
      </c>
      <c r="N36" s="71"/>
      <c r="O36" s="72">
        <f>+L36+M36-N36</f>
        <v>18531304.82</v>
      </c>
      <c r="P36" s="70">
        <v>0</v>
      </c>
      <c r="Q36" s="71"/>
      <c r="R36" s="72">
        <f>+O36+P36-Q36</f>
        <v>18531304.82</v>
      </c>
      <c r="S36" s="70">
        <v>0</v>
      </c>
      <c r="T36" s="71"/>
      <c r="U36" s="72">
        <f>+R36+S36-T36</f>
        <v>18531304.82</v>
      </c>
      <c r="V36" t="s">
        <v>124</v>
      </c>
      <c r="W36"/>
    </row>
    <row r="37" spans="2:23" x14ac:dyDescent="0.3">
      <c r="B37" s="63">
        <v>2510115</v>
      </c>
      <c r="C37" s="63">
        <v>2510115</v>
      </c>
      <c r="D37" s="63">
        <v>2510115</v>
      </c>
      <c r="E37" s="63" t="s">
        <v>121</v>
      </c>
      <c r="F37" s="63">
        <v>421200301</v>
      </c>
      <c r="G37" s="63">
        <v>820301</v>
      </c>
      <c r="H37" s="69" t="s">
        <v>145</v>
      </c>
      <c r="I37" s="70">
        <v>0</v>
      </c>
      <c r="J37" s="70">
        <v>0</v>
      </c>
      <c r="K37" s="71"/>
      <c r="L37" s="72">
        <f>+I37+J37-K37</f>
        <v>0</v>
      </c>
      <c r="M37" s="70">
        <v>0</v>
      </c>
      <c r="N37" s="71"/>
      <c r="O37" s="72">
        <f>+L37+M37-N37</f>
        <v>0</v>
      </c>
      <c r="P37" s="70">
        <v>0</v>
      </c>
      <c r="Q37" s="71"/>
      <c r="R37" s="72">
        <f>+O37+P37-Q37</f>
        <v>0</v>
      </c>
      <c r="S37" s="70">
        <v>368385.91</v>
      </c>
      <c r="T37" s="71"/>
      <c r="U37" s="72">
        <f>+R37+S37-T37</f>
        <v>368385.91</v>
      </c>
      <c r="V37" t="s">
        <v>124</v>
      </c>
      <c r="W37"/>
    </row>
    <row r="38" spans="2:23" x14ac:dyDescent="0.3">
      <c r="B38" s="63">
        <v>2510115</v>
      </c>
      <c r="C38" s="63">
        <v>2510115</v>
      </c>
      <c r="D38" s="63">
        <v>2510115</v>
      </c>
      <c r="E38" s="63" t="s">
        <v>121</v>
      </c>
      <c r="F38" s="63">
        <v>421200302</v>
      </c>
      <c r="G38" s="63">
        <v>820302</v>
      </c>
      <c r="H38" s="69" t="s">
        <v>151</v>
      </c>
      <c r="I38" s="70">
        <v>0</v>
      </c>
      <c r="J38" s="70">
        <v>0</v>
      </c>
      <c r="K38" s="71"/>
      <c r="L38" s="72">
        <f>+I38+J38-K38</f>
        <v>0</v>
      </c>
      <c r="M38" s="70">
        <v>0</v>
      </c>
      <c r="N38" s="71"/>
      <c r="O38" s="72">
        <f>+L38+M38-N38</f>
        <v>0</v>
      </c>
      <c r="P38" s="70">
        <v>0</v>
      </c>
      <c r="Q38" s="71"/>
      <c r="R38" s="72">
        <f>+O38+P38-Q38</f>
        <v>0</v>
      </c>
      <c r="S38" s="70">
        <v>19708.080000000002</v>
      </c>
      <c r="T38" s="71"/>
      <c r="U38" s="72">
        <f>+R38+S38-T38</f>
        <v>19708.080000000002</v>
      </c>
      <c r="V38" t="s">
        <v>124</v>
      </c>
      <c r="W38"/>
    </row>
    <row r="39" spans="2:23" x14ac:dyDescent="0.3">
      <c r="B39" s="63"/>
      <c r="C39" s="63"/>
      <c r="D39" s="63"/>
      <c r="E39" s="79"/>
      <c r="F39" s="68"/>
      <c r="G39" s="121"/>
      <c r="H39" s="76" t="s">
        <v>144</v>
      </c>
      <c r="I39" s="77">
        <f t="shared" ref="I39:O39" si="11">SUBTOTAL(9,I40:I42)</f>
        <v>0</v>
      </c>
      <c r="J39" s="77">
        <f t="shared" si="11"/>
        <v>57155793.829999998</v>
      </c>
      <c r="K39" s="77">
        <f t="shared" si="11"/>
        <v>0</v>
      </c>
      <c r="L39" s="77">
        <f t="shared" si="11"/>
        <v>57155793.829999998</v>
      </c>
      <c r="M39" s="77">
        <f t="shared" si="11"/>
        <v>0</v>
      </c>
      <c r="N39" s="77">
        <f t="shared" si="11"/>
        <v>0</v>
      </c>
      <c r="O39" s="77">
        <f t="shared" si="11"/>
        <v>57155793.829999998</v>
      </c>
      <c r="P39" s="77">
        <f t="shared" ref="P39:U39" si="12">SUBTOTAL(9,P40:P42)</f>
        <v>549842.55000000005</v>
      </c>
      <c r="Q39" s="77">
        <f t="shared" si="12"/>
        <v>0</v>
      </c>
      <c r="R39" s="77">
        <f t="shared" si="12"/>
        <v>57705636.379999995</v>
      </c>
      <c r="S39" s="77">
        <f t="shared" si="12"/>
        <v>1225760.1299999999</v>
      </c>
      <c r="T39" s="77">
        <f t="shared" si="12"/>
        <v>0</v>
      </c>
      <c r="U39" s="77">
        <f t="shared" si="12"/>
        <v>58931396.50999999</v>
      </c>
      <c r="V39" t="s">
        <v>124</v>
      </c>
      <c r="W39"/>
    </row>
    <row r="40" spans="2:23" x14ac:dyDescent="0.3">
      <c r="B40" s="63">
        <v>2510116</v>
      </c>
      <c r="C40" s="63">
        <v>2510116</v>
      </c>
      <c r="D40" s="63">
        <v>2510116</v>
      </c>
      <c r="E40" s="63" t="s">
        <v>121</v>
      </c>
      <c r="F40" s="80">
        <v>322000108</v>
      </c>
      <c r="G40" s="81" t="s">
        <v>302</v>
      </c>
      <c r="H40" s="69" t="s">
        <v>150</v>
      </c>
      <c r="I40" s="70">
        <v>0</v>
      </c>
      <c r="J40" s="70">
        <v>57155793.829999998</v>
      </c>
      <c r="K40" s="71"/>
      <c r="L40" s="72">
        <f>+I40+J40-K40</f>
        <v>57155793.829999998</v>
      </c>
      <c r="M40" s="70">
        <v>0</v>
      </c>
      <c r="N40" s="71"/>
      <c r="O40" s="72">
        <f>+L40+M40-N40</f>
        <v>57155793.829999998</v>
      </c>
      <c r="P40" s="70">
        <v>549842.55000000005</v>
      </c>
      <c r="Q40" s="71"/>
      <c r="R40" s="72">
        <f>+O40+P40-Q40</f>
        <v>57705636.379999995</v>
      </c>
      <c r="S40" s="70">
        <v>0</v>
      </c>
      <c r="T40" s="71"/>
      <c r="U40" s="72">
        <f>+R40+S40-T40</f>
        <v>57705636.379999995</v>
      </c>
      <c r="V40" t="s">
        <v>124</v>
      </c>
      <c r="W40"/>
    </row>
    <row r="41" spans="2:23" x14ac:dyDescent="0.3">
      <c r="B41" s="63">
        <v>2510116</v>
      </c>
      <c r="C41" s="63">
        <v>2510116</v>
      </c>
      <c r="D41" s="63">
        <v>2510116</v>
      </c>
      <c r="E41" s="63" t="s">
        <v>121</v>
      </c>
      <c r="F41" s="63">
        <v>421200301</v>
      </c>
      <c r="G41" s="63">
        <v>820301</v>
      </c>
      <c r="H41" s="69" t="s">
        <v>145</v>
      </c>
      <c r="I41" s="70">
        <v>0</v>
      </c>
      <c r="J41" s="70">
        <v>0</v>
      </c>
      <c r="K41" s="71"/>
      <c r="L41" s="72">
        <f>+I41+J41-K41</f>
        <v>0</v>
      </c>
      <c r="M41" s="70">
        <v>0</v>
      </c>
      <c r="N41" s="71"/>
      <c r="O41" s="72">
        <f>+L41+M41-N41</f>
        <v>0</v>
      </c>
      <c r="P41" s="70">
        <v>0</v>
      </c>
      <c r="Q41" s="71"/>
      <c r="R41" s="72">
        <f>+O41+P41-Q41</f>
        <v>0</v>
      </c>
      <c r="S41" s="70">
        <v>1225730.22</v>
      </c>
      <c r="T41" s="71"/>
      <c r="U41" s="72">
        <f>+R41+S41-T41</f>
        <v>1225730.22</v>
      </c>
      <c r="V41" t="s">
        <v>124</v>
      </c>
      <c r="W41"/>
    </row>
    <row r="42" spans="2:23" x14ac:dyDescent="0.3">
      <c r="B42" s="63">
        <v>2510116</v>
      </c>
      <c r="C42" s="63">
        <v>2510116</v>
      </c>
      <c r="D42" s="63">
        <v>2510116</v>
      </c>
      <c r="E42" s="63" t="s">
        <v>121</v>
      </c>
      <c r="F42" s="63">
        <v>421200302</v>
      </c>
      <c r="G42" s="63">
        <v>820302</v>
      </c>
      <c r="H42" s="69" t="s">
        <v>151</v>
      </c>
      <c r="I42" s="70">
        <v>0</v>
      </c>
      <c r="J42" s="70">
        <v>0</v>
      </c>
      <c r="K42" s="71"/>
      <c r="L42" s="72">
        <f>+I42+J42-K42</f>
        <v>0</v>
      </c>
      <c r="M42" s="70">
        <v>0</v>
      </c>
      <c r="N42" s="71"/>
      <c r="O42" s="72">
        <f>+L42+M42-N42</f>
        <v>0</v>
      </c>
      <c r="P42" s="70">
        <v>0</v>
      </c>
      <c r="Q42" s="71"/>
      <c r="R42" s="72">
        <f>+O42+P42-Q42</f>
        <v>0</v>
      </c>
      <c r="S42" s="70">
        <v>29.91</v>
      </c>
      <c r="T42" s="71"/>
      <c r="U42" s="72">
        <f>+R42+S42-T42</f>
        <v>29.91</v>
      </c>
      <c r="V42" t="s">
        <v>124</v>
      </c>
      <c r="W42"/>
    </row>
    <row r="43" spans="2:23" x14ac:dyDescent="0.3">
      <c r="B43" s="63"/>
      <c r="C43" s="63"/>
      <c r="D43" s="63"/>
      <c r="E43" s="79"/>
      <c r="F43" s="63"/>
      <c r="G43" s="75"/>
      <c r="H43" s="76" t="s">
        <v>161</v>
      </c>
      <c r="I43" s="77">
        <f t="shared" ref="I43:U43" si="13">SUBTOTAL(9,I44:I46)</f>
        <v>0</v>
      </c>
      <c r="J43" s="77">
        <f t="shared" si="13"/>
        <v>0</v>
      </c>
      <c r="K43" s="77">
        <f t="shared" si="13"/>
        <v>0</v>
      </c>
      <c r="L43" s="77">
        <f t="shared" si="13"/>
        <v>0</v>
      </c>
      <c r="M43" s="77">
        <f t="shared" si="13"/>
        <v>0</v>
      </c>
      <c r="N43" s="77">
        <f t="shared" si="13"/>
        <v>0</v>
      </c>
      <c r="O43" s="77">
        <f t="shared" si="13"/>
        <v>0</v>
      </c>
      <c r="P43" s="77">
        <f t="shared" si="13"/>
        <v>0</v>
      </c>
      <c r="Q43" s="77">
        <f t="shared" si="13"/>
        <v>0</v>
      </c>
      <c r="R43" s="77">
        <f t="shared" si="13"/>
        <v>0</v>
      </c>
      <c r="S43" s="77">
        <f t="shared" si="13"/>
        <v>0</v>
      </c>
      <c r="T43" s="77">
        <f t="shared" si="13"/>
        <v>0</v>
      </c>
      <c r="U43" s="77">
        <f t="shared" si="13"/>
        <v>0</v>
      </c>
      <c r="W43"/>
    </row>
    <row r="44" spans="2:23" x14ac:dyDescent="0.3">
      <c r="B44" s="63">
        <v>2510215</v>
      </c>
      <c r="C44" s="63">
        <v>2510215</v>
      </c>
      <c r="D44" s="63">
        <v>2510215</v>
      </c>
      <c r="E44" s="63" t="s">
        <v>121</v>
      </c>
      <c r="F44" s="80">
        <v>322000204</v>
      </c>
      <c r="G44" s="81" t="s">
        <v>162</v>
      </c>
      <c r="H44" s="69" t="s">
        <v>150</v>
      </c>
      <c r="I44" s="70">
        <v>0</v>
      </c>
      <c r="J44" s="73">
        <v>0</v>
      </c>
      <c r="K44" s="71"/>
      <c r="L44" s="72">
        <f>+I44+J44-K44</f>
        <v>0</v>
      </c>
      <c r="M44" s="73">
        <v>0</v>
      </c>
      <c r="N44" s="71"/>
      <c r="O44" s="72">
        <f>+L44+M44-N44</f>
        <v>0</v>
      </c>
      <c r="P44" s="73">
        <v>0</v>
      </c>
      <c r="Q44" s="71"/>
      <c r="R44" s="72">
        <f>+O44+P44-Q44</f>
        <v>0</v>
      </c>
      <c r="S44" s="73">
        <v>0</v>
      </c>
      <c r="T44" s="71"/>
      <c r="U44" s="72">
        <f>+R44+S44-T44</f>
        <v>0</v>
      </c>
      <c r="W44"/>
    </row>
    <row r="45" spans="2:23" x14ac:dyDescent="0.3">
      <c r="B45" s="63">
        <v>2510215</v>
      </c>
      <c r="C45" s="63">
        <v>2510215</v>
      </c>
      <c r="D45" s="63">
        <v>2510215</v>
      </c>
      <c r="E45" s="63" t="s">
        <v>121</v>
      </c>
      <c r="F45" s="63">
        <v>421200303</v>
      </c>
      <c r="G45" s="63">
        <v>820303</v>
      </c>
      <c r="H45" s="69" t="s">
        <v>145</v>
      </c>
      <c r="I45" s="70">
        <v>0</v>
      </c>
      <c r="J45" s="70">
        <v>0</v>
      </c>
      <c r="K45" s="71"/>
      <c r="L45" s="72">
        <f>+I45+J45-K45</f>
        <v>0</v>
      </c>
      <c r="M45" s="70">
        <v>0</v>
      </c>
      <c r="N45" s="71"/>
      <c r="O45" s="72">
        <f>+L45+M45-N45</f>
        <v>0</v>
      </c>
      <c r="P45" s="70">
        <v>0</v>
      </c>
      <c r="Q45" s="71"/>
      <c r="R45" s="72">
        <f>+O45+P45-Q45</f>
        <v>0</v>
      </c>
      <c r="S45" s="70">
        <v>0</v>
      </c>
      <c r="T45" s="71"/>
      <c r="U45" s="72">
        <f>+R45+S45-T45</f>
        <v>0</v>
      </c>
      <c r="V45" s="1"/>
      <c r="W45"/>
    </row>
    <row r="46" spans="2:23" x14ac:dyDescent="0.3">
      <c r="B46" s="63">
        <v>2510215</v>
      </c>
      <c r="C46" s="63">
        <v>2510215</v>
      </c>
      <c r="D46" s="63">
        <v>2510215</v>
      </c>
      <c r="E46" s="63" t="s">
        <v>121</v>
      </c>
      <c r="F46" s="63">
        <v>421200304</v>
      </c>
      <c r="G46" s="63">
        <v>820304</v>
      </c>
      <c r="H46" s="69" t="s">
        <v>160</v>
      </c>
      <c r="I46" s="70">
        <v>0</v>
      </c>
      <c r="J46" s="70">
        <v>0</v>
      </c>
      <c r="K46" s="71"/>
      <c r="L46" s="72">
        <f>+I46+J46-K46</f>
        <v>0</v>
      </c>
      <c r="M46" s="70">
        <v>0</v>
      </c>
      <c r="N46" s="71"/>
      <c r="O46" s="72">
        <f>+L46+M46-N46</f>
        <v>0</v>
      </c>
      <c r="P46" s="70">
        <v>0</v>
      </c>
      <c r="Q46" s="71"/>
      <c r="R46" s="72">
        <f>+O46+P46-Q46</f>
        <v>0</v>
      </c>
      <c r="S46" s="70">
        <v>0</v>
      </c>
      <c r="T46" s="71"/>
      <c r="U46" s="72">
        <f>+R46+S46-T46</f>
        <v>0</v>
      </c>
      <c r="W46"/>
    </row>
    <row r="47" spans="2:23" x14ac:dyDescent="0.3">
      <c r="B47" s="63"/>
      <c r="C47" s="63"/>
      <c r="D47" s="63"/>
      <c r="E47" s="79"/>
      <c r="F47" s="63"/>
      <c r="G47" s="121"/>
      <c r="H47" s="76" t="s">
        <v>146</v>
      </c>
      <c r="I47" s="77">
        <f t="shared" ref="I47:O47" si="14">SUBTOTAL(9,I48:I50)</f>
        <v>0</v>
      </c>
      <c r="J47" s="77">
        <f t="shared" si="14"/>
        <v>2978723.5299999863</v>
      </c>
      <c r="K47" s="77">
        <f t="shared" si="14"/>
        <v>0</v>
      </c>
      <c r="L47" s="77">
        <f t="shared" si="14"/>
        <v>2978723.5299999863</v>
      </c>
      <c r="M47" s="77">
        <f t="shared" si="14"/>
        <v>0</v>
      </c>
      <c r="N47" s="77">
        <f t="shared" si="14"/>
        <v>0</v>
      </c>
      <c r="O47" s="77">
        <f t="shared" si="14"/>
        <v>2978723.5299999863</v>
      </c>
      <c r="P47" s="77">
        <f t="shared" ref="P47:U47" si="15">SUBTOTAL(9,P48:P50)</f>
        <v>64872.480000000003</v>
      </c>
      <c r="Q47" s="77">
        <f t="shared" si="15"/>
        <v>0</v>
      </c>
      <c r="R47" s="77">
        <f t="shared" si="15"/>
        <v>3043596.0099999863</v>
      </c>
      <c r="S47" s="77">
        <f t="shared" si="15"/>
        <v>3464.69</v>
      </c>
      <c r="T47" s="77">
        <f t="shared" si="15"/>
        <v>0</v>
      </c>
      <c r="U47" s="77">
        <f t="shared" si="15"/>
        <v>3047060.6999999862</v>
      </c>
      <c r="V47" t="s">
        <v>124</v>
      </c>
      <c r="W47"/>
    </row>
    <row r="48" spans="2:23" x14ac:dyDescent="0.3">
      <c r="B48" s="63">
        <v>2510216</v>
      </c>
      <c r="C48" s="63">
        <v>2510216</v>
      </c>
      <c r="D48" s="63">
        <v>2510216</v>
      </c>
      <c r="E48" s="63" t="s">
        <v>121</v>
      </c>
      <c r="F48" s="80">
        <v>322000205</v>
      </c>
      <c r="G48" s="78" t="s">
        <v>253</v>
      </c>
      <c r="H48" s="69" t="s">
        <v>150</v>
      </c>
      <c r="I48" s="70">
        <v>0</v>
      </c>
      <c r="J48" s="73">
        <v>2978723.5299999863</v>
      </c>
      <c r="K48" s="71"/>
      <c r="L48" s="72">
        <f>+I48+J48-K48</f>
        <v>2978723.5299999863</v>
      </c>
      <c r="M48" s="73"/>
      <c r="N48" s="71"/>
      <c r="O48" s="72">
        <f>+L48+M48-N48</f>
        <v>2978723.5299999863</v>
      </c>
      <c r="P48" s="73">
        <v>64872.480000000003</v>
      </c>
      <c r="Q48" s="71"/>
      <c r="R48" s="72">
        <f>+O48+P48-Q48</f>
        <v>3043596.0099999863</v>
      </c>
      <c r="S48" s="73">
        <v>3464.69</v>
      </c>
      <c r="T48" s="71"/>
      <c r="U48" s="72">
        <f>+R48+S48-T48</f>
        <v>3047060.6999999862</v>
      </c>
      <c r="V48" t="s">
        <v>124</v>
      </c>
      <c r="W48"/>
    </row>
    <row r="49" spans="2:23" x14ac:dyDescent="0.3">
      <c r="B49" s="63">
        <v>2510216</v>
      </c>
      <c r="C49" s="63">
        <v>2510216</v>
      </c>
      <c r="D49" s="63">
        <v>2510216</v>
      </c>
      <c r="E49" s="63" t="s">
        <v>121</v>
      </c>
      <c r="F49" s="63">
        <v>421200303</v>
      </c>
      <c r="G49" s="63">
        <v>820303</v>
      </c>
      <c r="H49" s="69" t="s">
        <v>145</v>
      </c>
      <c r="I49" s="70">
        <v>0</v>
      </c>
      <c r="J49" s="70">
        <v>0</v>
      </c>
      <c r="K49" s="71"/>
      <c r="L49" s="72">
        <f>+I49+J49-K49</f>
        <v>0</v>
      </c>
      <c r="M49" s="70">
        <v>0</v>
      </c>
      <c r="N49" s="71"/>
      <c r="O49" s="72">
        <f>+L49+M49-N49</f>
        <v>0</v>
      </c>
      <c r="P49" s="70">
        <v>0</v>
      </c>
      <c r="Q49" s="71"/>
      <c r="R49" s="72">
        <f>+O49+P49-Q49</f>
        <v>0</v>
      </c>
      <c r="S49" s="70">
        <v>0</v>
      </c>
      <c r="T49" s="71"/>
      <c r="U49" s="72">
        <f>+R49+S49-T49</f>
        <v>0</v>
      </c>
      <c r="W49"/>
    </row>
    <row r="50" spans="2:23" x14ac:dyDescent="0.3">
      <c r="B50" s="63">
        <v>2510216</v>
      </c>
      <c r="C50" s="63">
        <v>2510216</v>
      </c>
      <c r="D50" s="63">
        <v>2510216</v>
      </c>
      <c r="E50" s="63" t="s">
        <v>121</v>
      </c>
      <c r="F50" s="63">
        <v>421200304</v>
      </c>
      <c r="G50" s="63">
        <v>820304</v>
      </c>
      <c r="H50" s="69" t="s">
        <v>160</v>
      </c>
      <c r="I50" s="70">
        <v>0</v>
      </c>
      <c r="J50" s="70">
        <v>0</v>
      </c>
      <c r="K50" s="71"/>
      <c r="L50" s="72">
        <f>+I50+J50-K50</f>
        <v>0</v>
      </c>
      <c r="M50" s="70">
        <v>0</v>
      </c>
      <c r="N50" s="71"/>
      <c r="O50" s="72">
        <f>+L50+M50-N50</f>
        <v>0</v>
      </c>
      <c r="P50" s="70">
        <v>0</v>
      </c>
      <c r="Q50" s="71"/>
      <c r="R50" s="72">
        <f>+O50+P50-Q50</f>
        <v>0</v>
      </c>
      <c r="S50" s="70">
        <v>0</v>
      </c>
      <c r="T50" s="71"/>
      <c r="U50" s="72">
        <f>+R50+S50-T50</f>
        <v>0</v>
      </c>
      <c r="W50"/>
    </row>
    <row r="51" spans="2:23" ht="28.8" x14ac:dyDescent="0.3">
      <c r="G51" s="82" t="s">
        <v>163</v>
      </c>
      <c r="H51" s="83" t="s">
        <v>164</v>
      </c>
      <c r="I51" s="84" t="s">
        <v>165</v>
      </c>
      <c r="J51" s="82" t="s">
        <v>139</v>
      </c>
      <c r="K51" s="82" t="s">
        <v>140</v>
      </c>
      <c r="L51" s="84" t="s">
        <v>138</v>
      </c>
      <c r="M51" s="82" t="s">
        <v>139</v>
      </c>
      <c r="N51" s="82" t="s">
        <v>140</v>
      </c>
      <c r="O51" s="84" t="s">
        <v>141</v>
      </c>
      <c r="P51" s="82" t="s">
        <v>139</v>
      </c>
      <c r="Q51" s="82" t="s">
        <v>140</v>
      </c>
      <c r="R51" s="84" t="s">
        <v>141</v>
      </c>
      <c r="S51" s="82" t="s">
        <v>139</v>
      </c>
      <c r="T51" s="82" t="s">
        <v>140</v>
      </c>
      <c r="U51" s="84" t="s">
        <v>141</v>
      </c>
      <c r="V51" t="s">
        <v>124</v>
      </c>
      <c r="W51"/>
    </row>
    <row r="52" spans="2:23" x14ac:dyDescent="0.3">
      <c r="G52" s="85" t="s">
        <v>149</v>
      </c>
      <c r="H52" s="86" t="s">
        <v>166</v>
      </c>
      <c r="I52" s="87">
        <v>0</v>
      </c>
      <c r="J52" s="88">
        <f>+J20</f>
        <v>378085.76</v>
      </c>
      <c r="K52" s="88">
        <v>0</v>
      </c>
      <c r="L52" s="87">
        <f t="shared" ref="L52:L64" si="16">+I52+J52-K52</f>
        <v>378085.76</v>
      </c>
      <c r="M52" s="88">
        <f>+M20</f>
        <v>0</v>
      </c>
      <c r="N52" s="88">
        <v>0</v>
      </c>
      <c r="O52" s="87">
        <f t="shared" ref="O52:O64" si="17">+L52+M52-N52</f>
        <v>378085.76</v>
      </c>
      <c r="P52" s="88">
        <f>+P20</f>
        <v>0</v>
      </c>
      <c r="Q52" s="88">
        <v>0</v>
      </c>
      <c r="R52" s="87">
        <f t="shared" ref="R52:R64" si="18">+O52+P52-Q52</f>
        <v>378085.76</v>
      </c>
      <c r="S52" s="88">
        <f>+S20</f>
        <v>0</v>
      </c>
      <c r="T52" s="88">
        <v>0</v>
      </c>
      <c r="U52" s="87">
        <f t="shared" ref="U52:U64" si="19">+R52+S52-T52</f>
        <v>378085.76</v>
      </c>
      <c r="V52" t="s">
        <v>124</v>
      </c>
      <c r="W52"/>
    </row>
    <row r="53" spans="2:23" x14ac:dyDescent="0.3">
      <c r="G53" s="85" t="s">
        <v>153</v>
      </c>
      <c r="H53" s="86" t="s">
        <v>167</v>
      </c>
      <c r="I53" s="87">
        <v>0</v>
      </c>
      <c r="J53" s="88">
        <f>+J24</f>
        <v>1278335.52</v>
      </c>
      <c r="K53" s="88">
        <v>0</v>
      </c>
      <c r="L53" s="87">
        <f t="shared" si="16"/>
        <v>1278335.52</v>
      </c>
      <c r="M53" s="88">
        <f>+M24</f>
        <v>0</v>
      </c>
      <c r="N53" s="88">
        <v>0</v>
      </c>
      <c r="O53" s="87">
        <f t="shared" si="17"/>
        <v>1278335.52</v>
      </c>
      <c r="P53" s="88">
        <f>+P24</f>
        <v>0</v>
      </c>
      <c r="Q53" s="88">
        <v>0</v>
      </c>
      <c r="R53" s="87">
        <f t="shared" si="18"/>
        <v>1278335.52</v>
      </c>
      <c r="S53" s="88">
        <f>+S24</f>
        <v>0</v>
      </c>
      <c r="T53" s="88">
        <v>0</v>
      </c>
      <c r="U53" s="87">
        <f t="shared" si="19"/>
        <v>1278335.52</v>
      </c>
      <c r="V53" t="s">
        <v>124</v>
      </c>
      <c r="W53"/>
    </row>
    <row r="54" spans="2:23" x14ac:dyDescent="0.3">
      <c r="G54" s="85" t="s">
        <v>155</v>
      </c>
      <c r="H54" s="86" t="s">
        <v>168</v>
      </c>
      <c r="I54" s="87">
        <v>0</v>
      </c>
      <c r="J54" s="88">
        <f>+J28</f>
        <v>3316740.48</v>
      </c>
      <c r="K54" s="88">
        <v>0</v>
      </c>
      <c r="L54" s="87">
        <f t="shared" si="16"/>
        <v>3316740.48</v>
      </c>
      <c r="M54" s="88">
        <f>+M28</f>
        <v>0</v>
      </c>
      <c r="N54" s="88">
        <v>0</v>
      </c>
      <c r="O54" s="87">
        <f t="shared" si="17"/>
        <v>3316740.48</v>
      </c>
      <c r="P54" s="88">
        <f>+P28</f>
        <v>0</v>
      </c>
      <c r="Q54" s="88">
        <v>0</v>
      </c>
      <c r="R54" s="87">
        <f t="shared" si="18"/>
        <v>3316740.48</v>
      </c>
      <c r="S54" s="88">
        <f>+S28</f>
        <v>0</v>
      </c>
      <c r="T54" s="88">
        <v>0</v>
      </c>
      <c r="U54" s="87">
        <f t="shared" si="19"/>
        <v>3316740.48</v>
      </c>
      <c r="V54" t="s">
        <v>124</v>
      </c>
      <c r="W54"/>
    </row>
    <row r="55" spans="2:23" x14ac:dyDescent="0.3">
      <c r="G55" s="85" t="s">
        <v>157</v>
      </c>
      <c r="H55" s="86" t="s">
        <v>169</v>
      </c>
      <c r="I55" s="87">
        <v>0</v>
      </c>
      <c r="J55" s="88">
        <f>+J32</f>
        <v>6559277.6799999997</v>
      </c>
      <c r="K55" s="88">
        <v>0</v>
      </c>
      <c r="L55" s="87">
        <f t="shared" si="16"/>
        <v>6559277.6799999997</v>
      </c>
      <c r="M55" s="88">
        <f>+M32</f>
        <v>0</v>
      </c>
      <c r="N55" s="88">
        <v>0</v>
      </c>
      <c r="O55" s="87">
        <f t="shared" si="17"/>
        <v>6559277.6799999997</v>
      </c>
      <c r="P55" s="88">
        <f>+P32</f>
        <v>0</v>
      </c>
      <c r="Q55" s="88">
        <v>0</v>
      </c>
      <c r="R55" s="87">
        <f t="shared" si="18"/>
        <v>6559277.6799999997</v>
      </c>
      <c r="S55" s="88">
        <f>+S32</f>
        <v>0</v>
      </c>
      <c r="T55" s="88">
        <v>0</v>
      </c>
      <c r="U55" s="87">
        <f t="shared" si="19"/>
        <v>6559277.6799999997</v>
      </c>
      <c r="V55" t="s">
        <v>124</v>
      </c>
      <c r="W55"/>
    </row>
    <row r="56" spans="2:23" x14ac:dyDescent="0.3">
      <c r="G56" s="89" t="s">
        <v>159</v>
      </c>
      <c r="H56" s="86" t="s">
        <v>170</v>
      </c>
      <c r="I56" s="87">
        <v>0</v>
      </c>
      <c r="J56" s="88">
        <f>+J36</f>
        <v>18531304.82</v>
      </c>
      <c r="K56" s="88">
        <v>0</v>
      </c>
      <c r="L56" s="87">
        <f t="shared" si="16"/>
        <v>18531304.82</v>
      </c>
      <c r="M56" s="88">
        <f>+M33</f>
        <v>0</v>
      </c>
      <c r="N56" s="88">
        <v>0</v>
      </c>
      <c r="O56" s="87">
        <f t="shared" si="17"/>
        <v>18531304.82</v>
      </c>
      <c r="P56" s="88">
        <f>+P33</f>
        <v>0</v>
      </c>
      <c r="Q56" s="88">
        <v>0</v>
      </c>
      <c r="R56" s="87">
        <f t="shared" si="18"/>
        <v>18531304.82</v>
      </c>
      <c r="S56" s="88">
        <v>0</v>
      </c>
      <c r="T56" s="88">
        <v>0</v>
      </c>
      <c r="U56" s="87">
        <f t="shared" si="19"/>
        <v>18531304.82</v>
      </c>
      <c r="V56" t="s">
        <v>124</v>
      </c>
      <c r="W56"/>
    </row>
    <row r="57" spans="2:23" x14ac:dyDescent="0.3">
      <c r="G57" s="89" t="s">
        <v>302</v>
      </c>
      <c r="H57" s="86" t="s">
        <v>303</v>
      </c>
      <c r="I57" s="87">
        <v>0</v>
      </c>
      <c r="J57" s="88">
        <f>+J40</f>
        <v>57155793.829999998</v>
      </c>
      <c r="K57" s="88">
        <v>0</v>
      </c>
      <c r="L57" s="87">
        <f t="shared" ref="L57" si="20">+I57+J57-K57</f>
        <v>57155793.829999998</v>
      </c>
      <c r="M57" s="88"/>
      <c r="N57" s="88"/>
      <c r="O57" s="87">
        <f t="shared" si="17"/>
        <v>57155793.829999998</v>
      </c>
      <c r="P57" s="88">
        <f>+P40</f>
        <v>549842.55000000005</v>
      </c>
      <c r="Q57" s="88"/>
      <c r="R57" s="87">
        <f t="shared" si="18"/>
        <v>57705636.379999995</v>
      </c>
      <c r="S57" s="88"/>
      <c r="T57" s="88"/>
      <c r="U57" s="87">
        <f t="shared" si="19"/>
        <v>57705636.379999995</v>
      </c>
      <c r="V57" t="s">
        <v>124</v>
      </c>
      <c r="W57"/>
    </row>
    <row r="58" spans="2:23" x14ac:dyDescent="0.3">
      <c r="G58" s="90">
        <v>820101</v>
      </c>
      <c r="H58" s="86" t="s">
        <v>304</v>
      </c>
      <c r="I58" s="87">
        <f>+I11</f>
        <v>69681952</v>
      </c>
      <c r="J58" s="88">
        <f>+J10</f>
        <v>6460265</v>
      </c>
      <c r="K58" s="88">
        <v>0</v>
      </c>
      <c r="L58" s="87">
        <f>+I58+J58-K58</f>
        <v>76142217</v>
      </c>
      <c r="M58" s="88">
        <f>+M11</f>
        <v>0</v>
      </c>
      <c r="N58" s="88">
        <v>0</v>
      </c>
      <c r="O58" s="87">
        <f>+L58+M58-N58</f>
        <v>76142217</v>
      </c>
      <c r="P58" s="88">
        <f>+P11</f>
        <v>0</v>
      </c>
      <c r="Q58" s="88">
        <v>0</v>
      </c>
      <c r="R58" s="87">
        <f t="shared" si="18"/>
        <v>76142217</v>
      </c>
      <c r="S58" s="88">
        <f>+S11</f>
        <v>0</v>
      </c>
      <c r="T58" s="88">
        <v>0</v>
      </c>
      <c r="U58" s="87">
        <f t="shared" si="19"/>
        <v>76142217</v>
      </c>
      <c r="V58" t="s">
        <v>124</v>
      </c>
      <c r="W58"/>
    </row>
    <row r="59" spans="2:23" x14ac:dyDescent="0.3">
      <c r="G59" s="89" t="s">
        <v>253</v>
      </c>
      <c r="H59" s="86" t="s">
        <v>171</v>
      </c>
      <c r="I59" s="87"/>
      <c r="J59" s="88">
        <f>+J48</f>
        <v>2978723.5299999863</v>
      </c>
      <c r="K59" s="88"/>
      <c r="L59" s="87">
        <f t="shared" si="16"/>
        <v>2978723.5299999863</v>
      </c>
      <c r="M59" s="88">
        <f>+M44</f>
        <v>0</v>
      </c>
      <c r="N59" s="88"/>
      <c r="O59" s="87">
        <f>+L59+M59-N59</f>
        <v>2978723.5299999863</v>
      </c>
      <c r="P59" s="88">
        <f>+P48</f>
        <v>64872.480000000003</v>
      </c>
      <c r="Q59" s="88"/>
      <c r="R59" s="87">
        <f t="shared" si="18"/>
        <v>3043596.0099999863</v>
      </c>
      <c r="S59" s="88">
        <f>+S48</f>
        <v>3464.69</v>
      </c>
      <c r="T59" s="88"/>
      <c r="U59" s="87">
        <f t="shared" si="19"/>
        <v>3047060.6999999862</v>
      </c>
      <c r="V59" t="s">
        <v>124</v>
      </c>
      <c r="W59"/>
    </row>
    <row r="60" spans="2:23" x14ac:dyDescent="0.3">
      <c r="G60" s="90">
        <v>820201</v>
      </c>
      <c r="H60" s="86" t="s">
        <v>305</v>
      </c>
      <c r="I60" s="87">
        <f>+I15</f>
        <v>93310481</v>
      </c>
      <c r="J60" s="88">
        <f>+J14</f>
        <v>101916459</v>
      </c>
      <c r="K60" s="88">
        <f>+K14</f>
        <v>93310481</v>
      </c>
      <c r="L60" s="87">
        <f t="shared" si="16"/>
        <v>101916459</v>
      </c>
      <c r="M60" s="88">
        <f>+M15</f>
        <v>0</v>
      </c>
      <c r="N60" s="88">
        <v>0</v>
      </c>
      <c r="O60" s="87">
        <f t="shared" si="17"/>
        <v>101916459</v>
      </c>
      <c r="P60" s="88">
        <f>+P15</f>
        <v>0</v>
      </c>
      <c r="Q60" s="88">
        <v>0</v>
      </c>
      <c r="R60" s="87">
        <f t="shared" si="18"/>
        <v>101916459</v>
      </c>
      <c r="S60" s="88">
        <f>+S15</f>
        <v>0</v>
      </c>
      <c r="T60" s="88">
        <v>0</v>
      </c>
      <c r="U60" s="87">
        <f t="shared" si="19"/>
        <v>101916459</v>
      </c>
      <c r="V60" t="s">
        <v>124</v>
      </c>
      <c r="W60"/>
    </row>
    <row r="61" spans="2:23" x14ac:dyDescent="0.3">
      <c r="G61" s="13">
        <v>820301</v>
      </c>
      <c r="H61" s="86" t="s">
        <v>172</v>
      </c>
      <c r="I61" s="87">
        <v>0</v>
      </c>
      <c r="J61" s="88">
        <f>+J21+J25+J29+J33+J37</f>
        <v>0.24</v>
      </c>
      <c r="K61" s="88">
        <v>0</v>
      </c>
      <c r="L61" s="87">
        <f t="shared" si="16"/>
        <v>0.24</v>
      </c>
      <c r="M61" s="88">
        <v>0</v>
      </c>
      <c r="N61" s="88">
        <v>0</v>
      </c>
      <c r="O61" s="87">
        <f t="shared" si="17"/>
        <v>0.24</v>
      </c>
      <c r="P61" s="88">
        <v>0</v>
      </c>
      <c r="Q61" s="88">
        <v>0</v>
      </c>
      <c r="R61" s="87">
        <f t="shared" si="18"/>
        <v>0.24</v>
      </c>
      <c r="S61" s="88">
        <f>+S12+S25+S29+S33+S37+S41+S16</f>
        <v>2488842.13</v>
      </c>
      <c r="T61" s="88">
        <v>0</v>
      </c>
      <c r="U61" s="87">
        <f t="shared" si="19"/>
        <v>2488842.37</v>
      </c>
      <c r="V61" t="s">
        <v>124</v>
      </c>
      <c r="W61"/>
    </row>
    <row r="62" spans="2:23" x14ac:dyDescent="0.3">
      <c r="G62" s="13">
        <v>820302</v>
      </c>
      <c r="H62" s="86" t="s">
        <v>173</v>
      </c>
      <c r="I62" s="87">
        <v>0</v>
      </c>
      <c r="J62" s="88">
        <f>+J22+J26+J30+J34+J38</f>
        <v>0</v>
      </c>
      <c r="K62" s="88">
        <v>0</v>
      </c>
      <c r="L62" s="87">
        <f t="shared" si="16"/>
        <v>0</v>
      </c>
      <c r="M62" s="88">
        <v>0</v>
      </c>
      <c r="N62" s="88">
        <v>0</v>
      </c>
      <c r="O62" s="87">
        <f t="shared" si="17"/>
        <v>0</v>
      </c>
      <c r="P62" s="88">
        <v>0</v>
      </c>
      <c r="Q62" s="88">
        <v>0</v>
      </c>
      <c r="R62" s="87">
        <f t="shared" si="18"/>
        <v>0</v>
      </c>
      <c r="S62" s="88">
        <f>+S42+S38</f>
        <v>19737.990000000002</v>
      </c>
      <c r="T62" s="88">
        <v>0</v>
      </c>
      <c r="U62" s="87">
        <f t="shared" si="19"/>
        <v>19737.990000000002</v>
      </c>
      <c r="V62" t="s">
        <v>124</v>
      </c>
      <c r="W62"/>
    </row>
    <row r="63" spans="2:23" x14ac:dyDescent="0.3">
      <c r="G63" s="13">
        <v>820303</v>
      </c>
      <c r="H63" s="86" t="s">
        <v>213</v>
      </c>
      <c r="I63" s="87"/>
      <c r="J63" s="88">
        <f>+J45</f>
        <v>0</v>
      </c>
      <c r="K63" s="88">
        <v>0</v>
      </c>
      <c r="L63" s="87">
        <f t="shared" si="16"/>
        <v>0</v>
      </c>
      <c r="M63" s="88">
        <v>0</v>
      </c>
      <c r="N63" s="88">
        <v>0</v>
      </c>
      <c r="O63" s="87">
        <f t="shared" si="17"/>
        <v>0</v>
      </c>
      <c r="P63" s="88">
        <v>0</v>
      </c>
      <c r="Q63" s="88">
        <v>0</v>
      </c>
      <c r="R63" s="87">
        <f t="shared" si="18"/>
        <v>0</v>
      </c>
      <c r="S63" s="88">
        <v>0</v>
      </c>
      <c r="T63" s="88">
        <v>0</v>
      </c>
      <c r="U63" s="87">
        <f t="shared" si="19"/>
        <v>0</v>
      </c>
      <c r="V63" t="s">
        <v>124</v>
      </c>
      <c r="W63"/>
    </row>
    <row r="64" spans="2:23" x14ac:dyDescent="0.3">
      <c r="G64" s="13">
        <v>820304</v>
      </c>
      <c r="H64" s="86" t="s">
        <v>214</v>
      </c>
      <c r="I64" s="91">
        <v>0</v>
      </c>
      <c r="J64" s="91">
        <f>+J46</f>
        <v>0</v>
      </c>
      <c r="K64" s="91">
        <v>0</v>
      </c>
      <c r="L64" s="87">
        <f t="shared" si="16"/>
        <v>0</v>
      </c>
      <c r="M64" s="91"/>
      <c r="N64" s="91"/>
      <c r="O64" s="92">
        <f t="shared" si="17"/>
        <v>0</v>
      </c>
      <c r="P64" s="91">
        <v>0</v>
      </c>
      <c r="Q64" s="91">
        <v>0</v>
      </c>
      <c r="R64" s="87">
        <f t="shared" si="18"/>
        <v>0</v>
      </c>
      <c r="S64" s="91">
        <v>0</v>
      </c>
      <c r="T64" s="91">
        <v>0</v>
      </c>
      <c r="U64" s="92">
        <f t="shared" si="19"/>
        <v>0</v>
      </c>
      <c r="V64" t="s">
        <v>124</v>
      </c>
      <c r="W64"/>
    </row>
    <row r="65" spans="8:23" x14ac:dyDescent="0.3">
      <c r="H65" s="93" t="s">
        <v>174</v>
      </c>
      <c r="I65" s="94">
        <f t="shared" ref="I65:U65" si="21">SUM(I52:I64)</f>
        <v>162992433</v>
      </c>
      <c r="J65" s="94">
        <f t="shared" si="21"/>
        <v>198574985.86000001</v>
      </c>
      <c r="K65" s="94">
        <f t="shared" si="21"/>
        <v>93310481</v>
      </c>
      <c r="L65" s="94">
        <f t="shared" si="21"/>
        <v>268256937.86000001</v>
      </c>
      <c r="M65" s="94">
        <f t="shared" si="21"/>
        <v>0</v>
      </c>
      <c r="N65" s="94">
        <f t="shared" si="21"/>
        <v>0</v>
      </c>
      <c r="O65" s="94">
        <f t="shared" si="21"/>
        <v>268256937.86000001</v>
      </c>
      <c r="P65" s="94">
        <f t="shared" si="21"/>
        <v>614715.03</v>
      </c>
      <c r="Q65" s="94">
        <f t="shared" si="21"/>
        <v>0</v>
      </c>
      <c r="R65" s="94">
        <f t="shared" si="21"/>
        <v>268871652.88999999</v>
      </c>
      <c r="S65" s="94">
        <f t="shared" si="21"/>
        <v>2512044.81</v>
      </c>
      <c r="T65" s="94">
        <f t="shared" si="21"/>
        <v>0</v>
      </c>
      <c r="U65" s="94">
        <f t="shared" si="21"/>
        <v>271383697.69999999</v>
      </c>
      <c r="V65" t="s">
        <v>124</v>
      </c>
      <c r="W65"/>
    </row>
    <row r="66" spans="8:23" ht="6.6" customHeight="1" x14ac:dyDescent="0.3">
      <c r="P66" s="95"/>
      <c r="S66" s="95"/>
      <c r="U66"/>
      <c r="W66"/>
    </row>
    <row r="67" spans="8:23" x14ac:dyDescent="0.3">
      <c r="S67" s="49"/>
      <c r="U67" s="1">
        <f>+U7</f>
        <v>271383697.69999999</v>
      </c>
    </row>
    <row r="68" spans="8:23" x14ac:dyDescent="0.3">
      <c r="I68" s="96"/>
      <c r="J68" s="96">
        <f>SUM(J58:J64)</f>
        <v>111355447.76999998</v>
      </c>
      <c r="S68" s="49"/>
      <c r="U68" s="1">
        <f>+U65-U67</f>
        <v>0</v>
      </c>
    </row>
    <row r="69" spans="8:23" x14ac:dyDescent="0.3">
      <c r="I69" s="97"/>
      <c r="J69" s="96">
        <f>SUM(J52:J59)</f>
        <v>96658526.61999999</v>
      </c>
      <c r="S69" s="49"/>
      <c r="U69"/>
    </row>
    <row r="70" spans="8:23" x14ac:dyDescent="0.3">
      <c r="J70" s="49">
        <f>+J69+J68</f>
        <v>208013974.38999999</v>
      </c>
      <c r="S70" s="49"/>
      <c r="U70"/>
    </row>
    <row r="71" spans="8:23" x14ac:dyDescent="0.3">
      <c r="J71" s="49">
        <f>+J70-J65+J65-J7</f>
        <v>9438988.5300000012</v>
      </c>
      <c r="S71" s="49"/>
      <c r="U71"/>
    </row>
    <row r="72" spans="8:23" x14ac:dyDescent="0.3">
      <c r="S72" s="49"/>
      <c r="U72"/>
    </row>
    <row r="73" spans="8:23" x14ac:dyDescent="0.3">
      <c r="J73" s="49">
        <f>+J58+J60</f>
        <v>108376724</v>
      </c>
      <c r="S73" s="49"/>
      <c r="U73"/>
    </row>
    <row r="74" spans="8:23" x14ac:dyDescent="0.3">
      <c r="J74" s="49">
        <f>+J61+J62+J63+J64</f>
        <v>0.24</v>
      </c>
      <c r="S74" s="49"/>
      <c r="U74"/>
    </row>
    <row r="75" spans="8:23" x14ac:dyDescent="0.3">
      <c r="J75" s="49">
        <f>+J73+J74</f>
        <v>108376724.23999999</v>
      </c>
      <c r="S75" s="49"/>
      <c r="U75"/>
    </row>
    <row r="82" spans="12:12" x14ac:dyDescent="0.3">
      <c r="L82" s="49">
        <f>+L65-L7</f>
        <v>0</v>
      </c>
    </row>
  </sheetData>
  <autoFilter ref="A1:Y66"/>
  <pageMargins left="0.57999999999999996" right="0.15748031496062992" top="0.44" bottom="0.44" header="0.19" footer="0.27559055118110237"/>
  <pageSetup scale="78"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10</vt:i4>
      </vt:variant>
    </vt:vector>
  </HeadingPairs>
  <TitlesOfParts>
    <vt:vector size="21" baseType="lpstr">
      <vt:lpstr>CUENTA</vt:lpstr>
      <vt:lpstr>CUENTA (2)</vt:lpstr>
      <vt:lpstr>ING. 2018</vt:lpstr>
      <vt:lpstr>D.1.1</vt:lpstr>
      <vt:lpstr>Hoja3</vt:lpstr>
      <vt:lpstr>D.1.2</vt:lpstr>
      <vt:lpstr>Hoja1</vt:lpstr>
      <vt:lpstr>NOMBRE FONDOS</vt:lpstr>
      <vt:lpstr>Ramo 33 2018</vt:lpstr>
      <vt:lpstr>programas 2018</vt:lpstr>
      <vt:lpstr>Hoja2</vt:lpstr>
      <vt:lpstr>CUENTA!Área_de_impresión</vt:lpstr>
      <vt:lpstr>'CUENTA (2)'!Área_de_impresión</vt:lpstr>
      <vt:lpstr>'ING. 2018'!Área_de_impresión</vt:lpstr>
      <vt:lpstr>'programas 2018'!Área_de_impresión</vt:lpstr>
      <vt:lpstr>'Ramo 33 2018'!Área_de_impresión</vt:lpstr>
      <vt:lpstr>CUENTA!Títulos_a_imprimir</vt:lpstr>
      <vt:lpstr>'CUENTA (2)'!Títulos_a_imprimir</vt:lpstr>
      <vt:lpstr>'ING. 2018'!Títulos_a_imprimir</vt:lpstr>
      <vt:lpstr>'programas 2018'!Títulos_a_imprimir</vt:lpstr>
      <vt:lpstr>'Ramo 33 2018'!Títulos_a_imprimir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JAROLG7510</cp:lastModifiedBy>
  <cp:lastPrinted>2019-05-21T18:33:43Z</cp:lastPrinted>
  <dcterms:created xsi:type="dcterms:W3CDTF">2015-11-05T18:00:39Z</dcterms:created>
  <dcterms:modified xsi:type="dcterms:W3CDTF">2019-05-21T20:55:18Z</dcterms:modified>
</cp:coreProperties>
</file>